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22" i="26" l="1"/>
  <c r="O16" i="26"/>
  <c r="O17" i="26"/>
  <c r="O18" i="26"/>
  <c r="O19" i="26"/>
  <c r="O20" i="26"/>
  <c r="O21" i="26"/>
  <c r="O15" i="26"/>
  <c r="C101" i="18" l="1"/>
  <c r="C26" i="26"/>
  <c r="V16" i="26" l="1"/>
  <c r="V17" i="26"/>
  <c r="V18" i="26"/>
  <c r="V19" i="26"/>
  <c r="U16" i="26"/>
  <c r="U17" i="26"/>
  <c r="U18" i="26"/>
  <c r="U19" i="26"/>
  <c r="C47" i="26"/>
  <c r="K56" i="26"/>
  <c r="J56" i="26"/>
  <c r="K55" i="26"/>
  <c r="J55" i="26"/>
  <c r="K54" i="26"/>
  <c r="J54" i="26"/>
  <c r="H54" i="26"/>
  <c r="H56" i="26"/>
  <c r="G56" i="26"/>
  <c r="H55" i="26"/>
  <c r="G55" i="26"/>
  <c r="G54" i="26"/>
  <c r="M22" i="26"/>
  <c r="M21" i="26"/>
  <c r="M20" i="26"/>
  <c r="M19" i="26"/>
  <c r="K23" i="26"/>
  <c r="J23" i="26"/>
  <c r="L22" i="26"/>
  <c r="L21" i="26"/>
  <c r="L20" i="26"/>
  <c r="L19" i="26"/>
  <c r="K22" i="26"/>
  <c r="K21" i="26"/>
  <c r="K20" i="26"/>
  <c r="K19" i="26"/>
  <c r="J22" i="26"/>
  <c r="J21" i="26"/>
  <c r="J20" i="26"/>
  <c r="J19" i="26"/>
  <c r="I23" i="26"/>
  <c r="H23" i="26"/>
  <c r="G23" i="26"/>
  <c r="I22" i="26"/>
  <c r="I21" i="26"/>
  <c r="I20" i="26"/>
  <c r="I19" i="26"/>
  <c r="H19" i="26"/>
  <c r="H20" i="26"/>
  <c r="H21" i="26"/>
  <c r="H22" i="26"/>
  <c r="G22" i="26"/>
  <c r="G21" i="26"/>
  <c r="G20" i="26"/>
  <c r="G19" i="26"/>
  <c r="J209" i="30" l="1"/>
  <c r="I209" i="30"/>
  <c r="G209" i="30" s="1"/>
  <c r="H209" i="30"/>
  <c r="K208" i="30"/>
  <c r="G208" i="30"/>
  <c r="K207" i="30"/>
  <c r="G207" i="30"/>
  <c r="K206" i="30"/>
  <c r="G206" i="30"/>
  <c r="K205" i="30"/>
  <c r="G205" i="30"/>
  <c r="J196" i="30"/>
  <c r="K196" i="30" s="1"/>
  <c r="H196" i="30"/>
  <c r="K195" i="30"/>
  <c r="I195" i="30"/>
  <c r="K194" i="30"/>
  <c r="I194" i="30"/>
  <c r="K193" i="30"/>
  <c r="I193" i="30"/>
  <c r="K192" i="30"/>
  <c r="I192" i="30"/>
  <c r="K191" i="30"/>
  <c r="I191" i="30"/>
  <c r="K190" i="30"/>
  <c r="I190" i="30"/>
  <c r="K189" i="30"/>
  <c r="I189" i="30"/>
  <c r="C182" i="30" s="1"/>
  <c r="K188" i="30"/>
  <c r="I188" i="30"/>
  <c r="K179" i="30"/>
  <c r="J179" i="30"/>
  <c r="H179" i="30"/>
  <c r="I178" i="30" s="1"/>
  <c r="K178" i="30"/>
  <c r="K177" i="30"/>
  <c r="K176" i="30"/>
  <c r="K175" i="30"/>
  <c r="I175" i="30"/>
  <c r="J160" i="30"/>
  <c r="I160" i="30"/>
  <c r="H160" i="30"/>
  <c r="K159" i="30"/>
  <c r="G159" i="30"/>
  <c r="K158" i="30"/>
  <c r="G158" i="30"/>
  <c r="K157" i="30"/>
  <c r="G157" i="30"/>
  <c r="K156" i="30"/>
  <c r="K160" i="30" s="1"/>
  <c r="G156" i="30"/>
  <c r="J147" i="30"/>
  <c r="H147" i="30"/>
  <c r="I146" i="30" s="1"/>
  <c r="K146" i="30"/>
  <c r="K145" i="30"/>
  <c r="K144" i="30"/>
  <c r="K143" i="30"/>
  <c r="K142" i="30"/>
  <c r="K141" i="30"/>
  <c r="K140" i="30"/>
  <c r="K139" i="30"/>
  <c r="I139" i="30"/>
  <c r="K130" i="30"/>
  <c r="J130" i="30"/>
  <c r="H130" i="30"/>
  <c r="I129" i="30" s="1"/>
  <c r="K129" i="30"/>
  <c r="K128" i="30"/>
  <c r="K127" i="30"/>
  <c r="K126" i="30"/>
  <c r="I126" i="30"/>
  <c r="J111" i="30"/>
  <c r="I111" i="30"/>
  <c r="H111" i="30"/>
  <c r="G109" i="30"/>
  <c r="G108" i="30"/>
  <c r="G107" i="30"/>
  <c r="J98" i="30"/>
  <c r="K98" i="30" s="1"/>
  <c r="H98" i="30"/>
  <c r="I97" i="30" s="1"/>
  <c r="K97" i="30"/>
  <c r="K96" i="30"/>
  <c r="I96" i="30"/>
  <c r="K95" i="30"/>
  <c r="K94" i="30"/>
  <c r="I94" i="30"/>
  <c r="K93" i="30"/>
  <c r="K92" i="30"/>
  <c r="I92" i="30"/>
  <c r="K91" i="30"/>
  <c r="K90" i="30"/>
  <c r="I90" i="30"/>
  <c r="K81" i="30"/>
  <c r="J81" i="30"/>
  <c r="H81" i="30"/>
  <c r="I80" i="30" s="1"/>
  <c r="K80" i="30"/>
  <c r="K79" i="30"/>
  <c r="K78" i="30"/>
  <c r="K77" i="30"/>
  <c r="J62" i="30"/>
  <c r="I62" i="30"/>
  <c r="H62" i="30"/>
  <c r="G61" i="30"/>
  <c r="G60" i="30"/>
  <c r="G59" i="30"/>
  <c r="M58" i="30"/>
  <c r="G58" i="30"/>
  <c r="J49" i="30"/>
  <c r="K49" i="30" s="1"/>
  <c r="H49" i="30"/>
  <c r="I48" i="30" s="1"/>
  <c r="K48" i="30"/>
  <c r="K47" i="30"/>
  <c r="I47" i="30"/>
  <c r="K46" i="30"/>
  <c r="K45" i="30"/>
  <c r="I45" i="30"/>
  <c r="K44" i="30"/>
  <c r="K43" i="30"/>
  <c r="I43" i="30"/>
  <c r="K42" i="30"/>
  <c r="K41" i="30"/>
  <c r="I41" i="30"/>
  <c r="J32" i="30"/>
  <c r="H32" i="30"/>
  <c r="I31" i="30" s="1"/>
  <c r="K31" i="30"/>
  <c r="K30" i="30"/>
  <c r="K29" i="30"/>
  <c r="K28" i="30"/>
  <c r="K19" i="30"/>
  <c r="L19" i="30" s="1"/>
  <c r="J19" i="30"/>
  <c r="H19" i="30"/>
  <c r="G19" i="30"/>
  <c r="L18" i="30"/>
  <c r="I18" i="30"/>
  <c r="L17" i="30"/>
  <c r="I17" i="30"/>
  <c r="L16" i="30"/>
  <c r="I16" i="30"/>
  <c r="I4" i="30"/>
  <c r="B4" i="30"/>
  <c r="I3" i="30"/>
  <c r="B3" i="30"/>
  <c r="J209" i="29"/>
  <c r="K207" i="29" s="1"/>
  <c r="I209" i="29"/>
  <c r="H209" i="29"/>
  <c r="G208" i="29"/>
  <c r="G207" i="29"/>
  <c r="G206" i="29"/>
  <c r="G205" i="29"/>
  <c r="J196" i="29"/>
  <c r="H196" i="29"/>
  <c r="K195" i="29"/>
  <c r="I195" i="29"/>
  <c r="K194" i="29"/>
  <c r="I194" i="29"/>
  <c r="K193" i="29"/>
  <c r="I193" i="29"/>
  <c r="K192" i="29"/>
  <c r="I192" i="29"/>
  <c r="K191" i="29"/>
  <c r="I191" i="29"/>
  <c r="K190" i="29"/>
  <c r="I190" i="29"/>
  <c r="K189" i="29"/>
  <c r="I189" i="29"/>
  <c r="C182" i="29" s="1"/>
  <c r="K188" i="29"/>
  <c r="I188" i="29"/>
  <c r="K179" i="29"/>
  <c r="J179" i="29"/>
  <c r="H179" i="29"/>
  <c r="I178" i="29" s="1"/>
  <c r="K178" i="29"/>
  <c r="K177" i="29"/>
  <c r="I177" i="29"/>
  <c r="K176" i="29"/>
  <c r="K175" i="29"/>
  <c r="I175" i="29"/>
  <c r="J160" i="29"/>
  <c r="I160" i="29"/>
  <c r="G160" i="29" s="1"/>
  <c r="H160" i="29"/>
  <c r="G159" i="29"/>
  <c r="G158" i="29"/>
  <c r="G157" i="29"/>
  <c r="G156" i="29"/>
  <c r="J147" i="29"/>
  <c r="H147" i="29"/>
  <c r="I145" i="29" s="1"/>
  <c r="K146" i="29"/>
  <c r="K145" i="29"/>
  <c r="K144" i="29"/>
  <c r="K143" i="29"/>
  <c r="K142" i="29"/>
  <c r="K141" i="29"/>
  <c r="K140" i="29"/>
  <c r="K139" i="29"/>
  <c r="I139" i="29"/>
  <c r="J130" i="29"/>
  <c r="H130" i="29"/>
  <c r="I129" i="29" s="1"/>
  <c r="K129" i="29"/>
  <c r="K128" i="29"/>
  <c r="K127" i="29"/>
  <c r="K126" i="29"/>
  <c r="J111" i="29"/>
  <c r="K110" i="29" s="1"/>
  <c r="I111" i="29"/>
  <c r="G111" i="29" s="1"/>
  <c r="H111" i="29"/>
  <c r="G110" i="29"/>
  <c r="G109" i="29"/>
  <c r="G108" i="29"/>
  <c r="G107" i="29"/>
  <c r="J98" i="29"/>
  <c r="K98" i="29" s="1"/>
  <c r="H98" i="29"/>
  <c r="I97" i="29" s="1"/>
  <c r="K97" i="29"/>
  <c r="K96" i="29"/>
  <c r="I96" i="29"/>
  <c r="K95" i="29"/>
  <c r="I95" i="29"/>
  <c r="K94" i="29"/>
  <c r="I94" i="29"/>
  <c r="K93" i="29"/>
  <c r="I93" i="29"/>
  <c r="K92" i="29"/>
  <c r="I92" i="29"/>
  <c r="K91" i="29"/>
  <c r="I91" i="29"/>
  <c r="K90" i="29"/>
  <c r="I90" i="29"/>
  <c r="J81" i="29"/>
  <c r="H81" i="29"/>
  <c r="I80" i="29" s="1"/>
  <c r="K80" i="29"/>
  <c r="K79" i="29"/>
  <c r="K78" i="29"/>
  <c r="K77" i="29"/>
  <c r="J62" i="29"/>
  <c r="I62" i="29"/>
  <c r="H62" i="29"/>
  <c r="G61" i="29"/>
  <c r="K60" i="29"/>
  <c r="G60" i="29"/>
  <c r="G59" i="29"/>
  <c r="M58" i="29"/>
  <c r="K58" i="29"/>
  <c r="G58" i="29"/>
  <c r="J49" i="29"/>
  <c r="H49" i="29"/>
  <c r="I48" i="29" s="1"/>
  <c r="K48" i="29"/>
  <c r="K47" i="29"/>
  <c r="K46" i="29"/>
  <c r="K45" i="29"/>
  <c r="K44" i="29"/>
  <c r="K43" i="29"/>
  <c r="K42" i="29"/>
  <c r="K41" i="29"/>
  <c r="I41" i="29"/>
  <c r="J32" i="29"/>
  <c r="H32" i="29"/>
  <c r="I31" i="29" s="1"/>
  <c r="K31" i="29"/>
  <c r="K30" i="29"/>
  <c r="K29" i="29"/>
  <c r="K28" i="29"/>
  <c r="K19" i="29"/>
  <c r="L19" i="29" s="1"/>
  <c r="J19" i="29"/>
  <c r="H19" i="29"/>
  <c r="G19" i="29"/>
  <c r="L18" i="29"/>
  <c r="I18" i="29"/>
  <c r="M17" i="29"/>
  <c r="L17" i="29"/>
  <c r="I17" i="29"/>
  <c r="L16" i="29"/>
  <c r="I16" i="29"/>
  <c r="I4" i="29"/>
  <c r="B4" i="29"/>
  <c r="I3" i="29"/>
  <c r="B3" i="29"/>
  <c r="J209" i="28"/>
  <c r="K208" i="28" s="1"/>
  <c r="I209" i="28"/>
  <c r="G209" i="28" s="1"/>
  <c r="H209" i="28"/>
  <c r="G208" i="28"/>
  <c r="G207" i="28"/>
  <c r="G206" i="28"/>
  <c r="G205" i="28"/>
  <c r="J196" i="28"/>
  <c r="H196" i="28"/>
  <c r="I195" i="28" s="1"/>
  <c r="K195" i="28"/>
  <c r="K194" i="28"/>
  <c r="K193" i="28"/>
  <c r="K192" i="28"/>
  <c r="I192" i="28"/>
  <c r="K191" i="28"/>
  <c r="K190" i="28"/>
  <c r="I190" i="28"/>
  <c r="K189" i="28"/>
  <c r="K188" i="28"/>
  <c r="I188" i="28"/>
  <c r="K179" i="28"/>
  <c r="J179" i="28"/>
  <c r="H179" i="28"/>
  <c r="I178" i="28" s="1"/>
  <c r="K178" i="28"/>
  <c r="K177" i="28"/>
  <c r="K176" i="28"/>
  <c r="K175" i="28"/>
  <c r="I175" i="28"/>
  <c r="J160" i="28"/>
  <c r="I160" i="28"/>
  <c r="G160" i="28" s="1"/>
  <c r="H160" i="28"/>
  <c r="G159" i="28"/>
  <c r="G158" i="28"/>
  <c r="G157" i="28"/>
  <c r="G156" i="28"/>
  <c r="J147" i="28"/>
  <c r="K147" i="28" s="1"/>
  <c r="H147" i="28"/>
  <c r="I146" i="28" s="1"/>
  <c r="K146" i="28"/>
  <c r="K145" i="28"/>
  <c r="I145" i="28"/>
  <c r="K144" i="28"/>
  <c r="I144" i="28"/>
  <c r="K143" i="28"/>
  <c r="I143" i="28"/>
  <c r="K142" i="28"/>
  <c r="I142" i="28"/>
  <c r="K141" i="28"/>
  <c r="I141" i="28"/>
  <c r="K140" i="28"/>
  <c r="I140" i="28"/>
  <c r="C133" i="28" s="1"/>
  <c r="K139" i="28"/>
  <c r="I139" i="28"/>
  <c r="K130" i="28"/>
  <c r="J130" i="28"/>
  <c r="H130" i="28"/>
  <c r="I129" i="28" s="1"/>
  <c r="K129" i="28"/>
  <c r="K128" i="28"/>
  <c r="K127" i="28"/>
  <c r="K126" i="28"/>
  <c r="I126" i="28"/>
  <c r="J111" i="28"/>
  <c r="I111" i="28"/>
  <c r="H111" i="28"/>
  <c r="G110" i="28"/>
  <c r="K109" i="28"/>
  <c r="G109" i="28"/>
  <c r="G108" i="28"/>
  <c r="K107" i="28"/>
  <c r="G107" i="28"/>
  <c r="J98" i="28"/>
  <c r="H98" i="28"/>
  <c r="K97" i="28"/>
  <c r="I97" i="28"/>
  <c r="K96" i="28"/>
  <c r="I96" i="28"/>
  <c r="K95" i="28"/>
  <c r="I95" i="28"/>
  <c r="K94" i="28"/>
  <c r="I94" i="28"/>
  <c r="K93" i="28"/>
  <c r="I93" i="28"/>
  <c r="K92" i="28"/>
  <c r="I92" i="28"/>
  <c r="K91" i="28"/>
  <c r="C84" i="28" s="1"/>
  <c r="I91" i="28"/>
  <c r="K90" i="28"/>
  <c r="I90" i="28"/>
  <c r="K81" i="28"/>
  <c r="J81" i="28"/>
  <c r="H81" i="28"/>
  <c r="I80" i="28" s="1"/>
  <c r="K80" i="28"/>
  <c r="K79" i="28"/>
  <c r="I79" i="28"/>
  <c r="K78" i="28"/>
  <c r="K77" i="28"/>
  <c r="I77" i="28"/>
  <c r="J62" i="28"/>
  <c r="I62" i="28"/>
  <c r="G62" i="28" s="1"/>
  <c r="H62" i="28"/>
  <c r="G61" i="28"/>
  <c r="G60" i="28"/>
  <c r="G59" i="28"/>
  <c r="M58" i="28"/>
  <c r="G58" i="28"/>
  <c r="J49" i="28"/>
  <c r="H49" i="28"/>
  <c r="I48" i="28" s="1"/>
  <c r="K48" i="28"/>
  <c r="K47" i="28"/>
  <c r="K46" i="28"/>
  <c r="K45" i="28"/>
  <c r="K44" i="28"/>
  <c r="K43" i="28"/>
  <c r="K42" i="28"/>
  <c r="K41" i="28"/>
  <c r="J32" i="28"/>
  <c r="H32" i="28"/>
  <c r="K32" i="28" s="1"/>
  <c r="K31" i="28"/>
  <c r="K30" i="28"/>
  <c r="K29" i="28"/>
  <c r="K28" i="28"/>
  <c r="I28" i="28"/>
  <c r="K19" i="28"/>
  <c r="L19" i="28" s="1"/>
  <c r="J19" i="28"/>
  <c r="H19" i="28"/>
  <c r="G19" i="28"/>
  <c r="L18" i="28"/>
  <c r="I18" i="28"/>
  <c r="L17" i="28"/>
  <c r="I17" i="28"/>
  <c r="L16" i="28"/>
  <c r="I16" i="28"/>
  <c r="I4" i="28"/>
  <c r="B4" i="28"/>
  <c r="I3" i="28"/>
  <c r="B3" i="28"/>
  <c r="J209" i="27"/>
  <c r="K207" i="27" s="1"/>
  <c r="I209" i="27"/>
  <c r="H209" i="27"/>
  <c r="G209" i="27" s="1"/>
  <c r="K208" i="27"/>
  <c r="G208" i="27"/>
  <c r="G207" i="27"/>
  <c r="K206" i="27"/>
  <c r="G206" i="27"/>
  <c r="G205" i="27"/>
  <c r="J196" i="27"/>
  <c r="H196" i="27"/>
  <c r="I195" i="27" s="1"/>
  <c r="K195" i="27"/>
  <c r="K194" i="27"/>
  <c r="I194" i="27"/>
  <c r="K193" i="27"/>
  <c r="K192" i="27"/>
  <c r="I192" i="27"/>
  <c r="K191" i="27"/>
  <c r="K190" i="27"/>
  <c r="I190" i="27"/>
  <c r="K189" i="27"/>
  <c r="K188" i="27"/>
  <c r="I188" i="27"/>
  <c r="J179" i="27"/>
  <c r="K179" i="27" s="1"/>
  <c r="H179" i="27"/>
  <c r="K178" i="27"/>
  <c r="I178" i="27"/>
  <c r="K177" i="27"/>
  <c r="I177" i="27"/>
  <c r="K176" i="27"/>
  <c r="I176" i="27"/>
  <c r="K175" i="27"/>
  <c r="I175" i="27"/>
  <c r="I179" i="27" s="1"/>
  <c r="C169" i="27"/>
  <c r="J160" i="27"/>
  <c r="I160" i="27"/>
  <c r="H160" i="27"/>
  <c r="G160" i="27" s="1"/>
  <c r="K159" i="27"/>
  <c r="G159" i="27"/>
  <c r="K158" i="27"/>
  <c r="G158" i="27"/>
  <c r="K157" i="27"/>
  <c r="G157" i="27"/>
  <c r="K156" i="27"/>
  <c r="G156" i="27"/>
  <c r="J147" i="27"/>
  <c r="K147" i="27" s="1"/>
  <c r="H147" i="27"/>
  <c r="I146" i="27" s="1"/>
  <c r="K146" i="27"/>
  <c r="K145" i="27"/>
  <c r="I145" i="27"/>
  <c r="K144" i="27"/>
  <c r="I144" i="27"/>
  <c r="K143" i="27"/>
  <c r="I143" i="27"/>
  <c r="K142" i="27"/>
  <c r="I142" i="27"/>
  <c r="K141" i="27"/>
  <c r="I141" i="27"/>
  <c r="K140" i="27"/>
  <c r="I140" i="27"/>
  <c r="C133" i="27" s="1"/>
  <c r="K139" i="27"/>
  <c r="I139" i="27"/>
  <c r="J130" i="27"/>
  <c r="H130" i="27"/>
  <c r="I129" i="27" s="1"/>
  <c r="K129" i="27"/>
  <c r="K128" i="27"/>
  <c r="K127" i="27"/>
  <c r="K126" i="27"/>
  <c r="J111" i="27"/>
  <c r="I111" i="27"/>
  <c r="G111" i="27" s="1"/>
  <c r="H111" i="27"/>
  <c r="G110" i="27"/>
  <c r="K109" i="27"/>
  <c r="G109" i="27"/>
  <c r="G108" i="27"/>
  <c r="K107" i="27"/>
  <c r="G107" i="27"/>
  <c r="J98" i="27"/>
  <c r="H98" i="27"/>
  <c r="I97" i="27" s="1"/>
  <c r="K97" i="27"/>
  <c r="K96" i="27"/>
  <c r="K95" i="27"/>
  <c r="K94" i="27"/>
  <c r="K93" i="27"/>
  <c r="K92" i="27"/>
  <c r="K91" i="27"/>
  <c r="K90" i="27"/>
  <c r="J81" i="27"/>
  <c r="H81" i="27"/>
  <c r="I80" i="27" s="1"/>
  <c r="K80" i="27"/>
  <c r="K79" i="27"/>
  <c r="I79" i="27"/>
  <c r="K78" i="27"/>
  <c r="K77" i="27"/>
  <c r="I77" i="27"/>
  <c r="J62" i="27"/>
  <c r="K60" i="27" s="1"/>
  <c r="I62" i="27"/>
  <c r="H62" i="27"/>
  <c r="G61" i="27"/>
  <c r="G60" i="27"/>
  <c r="G59" i="27"/>
  <c r="M58" i="27"/>
  <c r="G58" i="27"/>
  <c r="J49" i="27"/>
  <c r="K49" i="27" s="1"/>
  <c r="H49" i="27"/>
  <c r="I48" i="27" s="1"/>
  <c r="K48" i="27"/>
  <c r="K47" i="27"/>
  <c r="I47" i="27"/>
  <c r="K46" i="27"/>
  <c r="K45" i="27"/>
  <c r="I45" i="27"/>
  <c r="K44" i="27"/>
  <c r="K43" i="27"/>
  <c r="K42" i="27"/>
  <c r="K41" i="27"/>
  <c r="I41" i="27"/>
  <c r="J32" i="27"/>
  <c r="H32" i="27"/>
  <c r="I31" i="27" s="1"/>
  <c r="K31" i="27"/>
  <c r="K30" i="27"/>
  <c r="K29" i="27"/>
  <c r="K28" i="27"/>
  <c r="K19" i="27"/>
  <c r="L19" i="27" s="1"/>
  <c r="J19" i="27"/>
  <c r="H19" i="27"/>
  <c r="G19" i="27"/>
  <c r="L18" i="27"/>
  <c r="I18" i="27"/>
  <c r="L17" i="27"/>
  <c r="I17" i="27"/>
  <c r="M17" i="27" s="1"/>
  <c r="L16" i="27"/>
  <c r="I16" i="27"/>
  <c r="I4" i="27"/>
  <c r="B4" i="27"/>
  <c r="I3" i="27"/>
  <c r="B3" i="27"/>
  <c r="C9" i="19"/>
  <c r="C9" i="18"/>
  <c r="K209" i="30" l="1"/>
  <c r="C199" i="30"/>
  <c r="C150" i="30"/>
  <c r="G160" i="30"/>
  <c r="K111" i="30"/>
  <c r="C101" i="30"/>
  <c r="K108" i="30"/>
  <c r="K110" i="30"/>
  <c r="K107" i="30"/>
  <c r="K109" i="30"/>
  <c r="G111" i="30"/>
  <c r="K205" i="29"/>
  <c r="K209" i="29" s="1"/>
  <c r="G209" i="29"/>
  <c r="K206" i="29"/>
  <c r="C199" i="29" s="1"/>
  <c r="K208" i="29"/>
  <c r="C150" i="29"/>
  <c r="K159" i="29"/>
  <c r="K157" i="29"/>
  <c r="K156" i="29"/>
  <c r="K158" i="29"/>
  <c r="K108" i="29"/>
  <c r="K111" i="29"/>
  <c r="C101" i="29"/>
  <c r="K107" i="29"/>
  <c r="K109" i="29"/>
  <c r="K206" i="28"/>
  <c r="C199" i="28"/>
  <c r="K205" i="28"/>
  <c r="K207" i="28"/>
  <c r="C150" i="28"/>
  <c r="K159" i="28"/>
  <c r="K157" i="28"/>
  <c r="K156" i="28"/>
  <c r="K158" i="28"/>
  <c r="K111" i="28"/>
  <c r="C101" i="28"/>
  <c r="K108" i="28"/>
  <c r="K110" i="28"/>
  <c r="G111" i="28"/>
  <c r="K205" i="27"/>
  <c r="K209" i="27" s="1"/>
  <c r="C199" i="27"/>
  <c r="K160" i="27"/>
  <c r="C150" i="27"/>
  <c r="K111" i="27"/>
  <c r="C101" i="27"/>
  <c r="K108" i="27"/>
  <c r="K110" i="27"/>
  <c r="C52" i="30"/>
  <c r="K59" i="30"/>
  <c r="K61" i="30"/>
  <c r="K58" i="30"/>
  <c r="K60" i="30"/>
  <c r="G62" i="30"/>
  <c r="C52" i="29"/>
  <c r="G62" i="29"/>
  <c r="K59" i="29"/>
  <c r="K62" i="29" s="1"/>
  <c r="K61" i="29"/>
  <c r="C52" i="28"/>
  <c r="K59" i="28"/>
  <c r="K58" i="28"/>
  <c r="K61" i="28"/>
  <c r="K60" i="28"/>
  <c r="G62" i="27"/>
  <c r="K58" i="27"/>
  <c r="K59" i="27"/>
  <c r="C52" i="27" s="1"/>
  <c r="K61" i="27"/>
  <c r="I196" i="30"/>
  <c r="I196" i="29"/>
  <c r="K196" i="29"/>
  <c r="I194" i="28"/>
  <c r="I189" i="28"/>
  <c r="C182" i="28" s="1"/>
  <c r="I191" i="28"/>
  <c r="I196" i="28" s="1"/>
  <c r="I193" i="28"/>
  <c r="K196" i="28"/>
  <c r="I196" i="27"/>
  <c r="K196" i="27"/>
  <c r="I189" i="27"/>
  <c r="I191" i="27"/>
  <c r="I193" i="27"/>
  <c r="C182" i="27"/>
  <c r="I177" i="30"/>
  <c r="I177" i="28"/>
  <c r="K147" i="30"/>
  <c r="I141" i="30"/>
  <c r="I143" i="30"/>
  <c r="I145" i="30"/>
  <c r="I140" i="30"/>
  <c r="C133" i="30" s="1"/>
  <c r="I142" i="30"/>
  <c r="I144" i="30"/>
  <c r="K147" i="29"/>
  <c r="I140" i="29"/>
  <c r="C133" i="29" s="1"/>
  <c r="I142" i="29"/>
  <c r="I144" i="29"/>
  <c r="I146" i="29"/>
  <c r="I141" i="29"/>
  <c r="I143" i="29"/>
  <c r="I147" i="28"/>
  <c r="I147" i="27"/>
  <c r="I128" i="30"/>
  <c r="I126" i="29"/>
  <c r="K130" i="29"/>
  <c r="I128" i="29"/>
  <c r="I128" i="28"/>
  <c r="I128" i="27"/>
  <c r="I126" i="27"/>
  <c r="K130" i="27"/>
  <c r="I91" i="30"/>
  <c r="C84" i="30" s="1"/>
  <c r="I93" i="30"/>
  <c r="I95" i="30"/>
  <c r="I98" i="29"/>
  <c r="C84" i="29"/>
  <c r="I98" i="28"/>
  <c r="K98" i="28"/>
  <c r="K98" i="27"/>
  <c r="I90" i="27"/>
  <c r="I92" i="27"/>
  <c r="I94" i="27"/>
  <c r="I96" i="27"/>
  <c r="I91" i="27"/>
  <c r="C84" i="27" s="1"/>
  <c r="I93" i="27"/>
  <c r="I95" i="27"/>
  <c r="I77" i="30"/>
  <c r="I79" i="30"/>
  <c r="I79" i="29"/>
  <c r="I77" i="29"/>
  <c r="K81" i="29"/>
  <c r="K81" i="27"/>
  <c r="I45" i="29"/>
  <c r="K49" i="29"/>
  <c r="I43" i="29"/>
  <c r="I47" i="29"/>
  <c r="I41" i="28"/>
  <c r="I47" i="28"/>
  <c r="I45" i="28"/>
  <c r="K49" i="28"/>
  <c r="I43" i="28"/>
  <c r="I43" i="27"/>
  <c r="I30" i="30"/>
  <c r="K32" i="30"/>
  <c r="I28" i="30"/>
  <c r="I32" i="30" s="1"/>
  <c r="I28" i="29"/>
  <c r="I32" i="29" s="1"/>
  <c r="I30" i="29"/>
  <c r="K32" i="29"/>
  <c r="I30" i="28"/>
  <c r="I30" i="27"/>
  <c r="I28" i="27"/>
  <c r="K32" i="27"/>
  <c r="M17" i="30"/>
  <c r="M18" i="30"/>
  <c r="M18" i="29"/>
  <c r="M17" i="28"/>
  <c r="M18" i="28"/>
  <c r="M18" i="27"/>
  <c r="I19" i="30"/>
  <c r="M19" i="30" s="1"/>
  <c r="I19" i="29"/>
  <c r="M19" i="29" s="1"/>
  <c r="I19" i="28"/>
  <c r="M19" i="28" s="1"/>
  <c r="M16" i="30"/>
  <c r="M16" i="29"/>
  <c r="M16" i="28"/>
  <c r="I19" i="27"/>
  <c r="M19" i="27" s="1"/>
  <c r="M16" i="27"/>
  <c r="C9" i="30"/>
  <c r="I29" i="30"/>
  <c r="C22" i="30" s="1"/>
  <c r="I81" i="30"/>
  <c r="I42" i="30"/>
  <c r="C35" i="30" s="1"/>
  <c r="I44" i="30"/>
  <c r="I46" i="30"/>
  <c r="I78" i="30"/>
  <c r="C71" i="30" s="1"/>
  <c r="I127" i="30"/>
  <c r="C120" i="30" s="1"/>
  <c r="I176" i="30"/>
  <c r="C169" i="30" s="1"/>
  <c r="C22" i="29"/>
  <c r="C9" i="29"/>
  <c r="I29" i="29"/>
  <c r="I81" i="29"/>
  <c r="I42" i="29"/>
  <c r="C35" i="29" s="1"/>
  <c r="I44" i="29"/>
  <c r="I46" i="29"/>
  <c r="I78" i="29"/>
  <c r="I127" i="29"/>
  <c r="C120" i="29" s="1"/>
  <c r="I176" i="29"/>
  <c r="C169" i="29" s="1"/>
  <c r="I130" i="28"/>
  <c r="C9" i="28"/>
  <c r="I29" i="28"/>
  <c r="C22" i="28" s="1"/>
  <c r="I31" i="28"/>
  <c r="I32" i="28" s="1"/>
  <c r="I81" i="28"/>
  <c r="I42" i="28"/>
  <c r="C35" i="28" s="1"/>
  <c r="I44" i="28"/>
  <c r="I46" i="28"/>
  <c r="I78" i="28"/>
  <c r="C71" i="28" s="1"/>
  <c r="I127" i="28"/>
  <c r="C120" i="28" s="1"/>
  <c r="I176" i="28"/>
  <c r="C169" i="28" s="1"/>
  <c r="C22" i="27"/>
  <c r="C9" i="27"/>
  <c r="I29" i="27"/>
  <c r="I81" i="27"/>
  <c r="I42" i="27"/>
  <c r="C35" i="27" s="1"/>
  <c r="I44" i="27"/>
  <c r="I46" i="27"/>
  <c r="I78" i="27"/>
  <c r="C71" i="27" s="1"/>
  <c r="I127" i="27"/>
  <c r="C120" i="27" s="1"/>
  <c r="J97" i="26"/>
  <c r="H97" i="26"/>
  <c r="I97" i="26" s="1"/>
  <c r="K96" i="26"/>
  <c r="K95" i="26"/>
  <c r="K94" i="26"/>
  <c r="K93" i="26"/>
  <c r="K92" i="26"/>
  <c r="K91" i="26"/>
  <c r="K90" i="26"/>
  <c r="K89" i="26"/>
  <c r="K160" i="29" l="1"/>
  <c r="K209" i="28"/>
  <c r="K160" i="28"/>
  <c r="K62" i="30"/>
  <c r="K62" i="28"/>
  <c r="K62" i="27"/>
  <c r="I92" i="26"/>
  <c r="I96" i="26"/>
  <c r="I179" i="30"/>
  <c r="I179" i="29"/>
  <c r="I147" i="30"/>
  <c r="I147" i="29"/>
  <c r="I98" i="30"/>
  <c r="I98" i="27"/>
  <c r="C71" i="29"/>
  <c r="I49" i="28"/>
  <c r="I32" i="27"/>
  <c r="I130" i="30"/>
  <c r="I49" i="30"/>
  <c r="I49" i="29"/>
  <c r="I130" i="29"/>
  <c r="I179" i="28"/>
  <c r="I130" i="27"/>
  <c r="I49" i="27"/>
  <c r="I90" i="26"/>
  <c r="I94" i="26"/>
  <c r="K97" i="26"/>
  <c r="I91" i="26"/>
  <c r="I95" i="26"/>
  <c r="I89" i="26"/>
  <c r="C83" i="26" s="1"/>
  <c r="I93" i="26"/>
  <c r="U14" i="26"/>
  <c r="U13" i="26"/>
  <c r="U12" i="26"/>
  <c r="U15" i="26"/>
  <c r="U66" i="26" l="1"/>
  <c r="U67" i="26"/>
  <c r="U65" i="26"/>
  <c r="V15" i="26" l="1"/>
  <c r="V14" i="26"/>
  <c r="V13" i="26"/>
  <c r="V12" i="26"/>
  <c r="M58" i="21" l="1"/>
  <c r="M58" i="20"/>
  <c r="M58" i="19"/>
  <c r="M58" i="18"/>
  <c r="I3" i="26"/>
  <c r="K74" i="26"/>
  <c r="K75" i="26"/>
  <c r="B4" i="26"/>
  <c r="G35" i="26"/>
  <c r="B3" i="26"/>
  <c r="I54" i="26" l="1"/>
  <c r="J36" i="26"/>
  <c r="M32" i="26"/>
  <c r="G33" i="26"/>
  <c r="I36" i="26"/>
  <c r="H36" i="26"/>
  <c r="K73" i="26"/>
  <c r="J76" i="26"/>
  <c r="L54" i="26"/>
  <c r="L56" i="26"/>
  <c r="H57" i="26"/>
  <c r="I55" i="26"/>
  <c r="J57" i="26"/>
  <c r="K57" i="26"/>
  <c r="I56" i="26"/>
  <c r="H76" i="26"/>
  <c r="I74" i="26" s="1"/>
  <c r="K72" i="26"/>
  <c r="L55" i="26"/>
  <c r="G57" i="26"/>
  <c r="G34" i="26"/>
  <c r="I62" i="19"/>
  <c r="G32" i="26"/>
  <c r="C66" i="26" l="1"/>
  <c r="K33" i="26"/>
  <c r="G36" i="26"/>
  <c r="K35" i="26"/>
  <c r="K32" i="26"/>
  <c r="K34" i="26"/>
  <c r="I75" i="26"/>
  <c r="K76" i="26"/>
  <c r="I73" i="26"/>
  <c r="L57" i="26"/>
  <c r="I57" i="26"/>
  <c r="I72" i="26"/>
  <c r="K36" i="26" l="1"/>
  <c r="I76" i="26"/>
  <c r="J49" i="19"/>
  <c r="H62" i="19" l="1"/>
  <c r="J209" i="21" l="1"/>
  <c r="C199" i="21" s="1"/>
  <c r="I209" i="21"/>
  <c r="H209" i="21"/>
  <c r="K208" i="21"/>
  <c r="G208" i="21"/>
  <c r="K207" i="21"/>
  <c r="G207" i="21"/>
  <c r="K206" i="21"/>
  <c r="G206" i="21"/>
  <c r="K205" i="21"/>
  <c r="G205" i="21"/>
  <c r="J196" i="21"/>
  <c r="H196" i="21"/>
  <c r="I195" i="21" s="1"/>
  <c r="K195" i="21"/>
  <c r="K194" i="21"/>
  <c r="I194" i="21"/>
  <c r="K193" i="21"/>
  <c r="K192" i="21"/>
  <c r="I192" i="21"/>
  <c r="K191" i="21"/>
  <c r="K190" i="21"/>
  <c r="I190" i="21"/>
  <c r="K189" i="21"/>
  <c r="K188" i="21"/>
  <c r="I188" i="21"/>
  <c r="J179" i="21"/>
  <c r="H179" i="21"/>
  <c r="I178" i="21" s="1"/>
  <c r="K178" i="21"/>
  <c r="K177" i="21"/>
  <c r="K176" i="21"/>
  <c r="K175" i="21"/>
  <c r="J160" i="21"/>
  <c r="I160" i="21"/>
  <c r="H160" i="21"/>
  <c r="G159" i="21"/>
  <c r="G158" i="21"/>
  <c r="G157" i="21"/>
  <c r="G156" i="21"/>
  <c r="J147" i="21"/>
  <c r="H147" i="21"/>
  <c r="I146" i="21" s="1"/>
  <c r="K146" i="21"/>
  <c r="K145" i="21"/>
  <c r="K144" i="21"/>
  <c r="I144" i="21"/>
  <c r="K143" i="21"/>
  <c r="K142" i="21"/>
  <c r="I142" i="21"/>
  <c r="K141" i="21"/>
  <c r="K140" i="21"/>
  <c r="I140" i="21"/>
  <c r="K139" i="21"/>
  <c r="J130" i="21"/>
  <c r="H130" i="21"/>
  <c r="I129" i="21" s="1"/>
  <c r="K129" i="21"/>
  <c r="K128" i="21"/>
  <c r="I128" i="21"/>
  <c r="K127" i="21"/>
  <c r="K126" i="21"/>
  <c r="I126" i="21"/>
  <c r="J111" i="21"/>
  <c r="I111" i="21"/>
  <c r="G111" i="21" s="1"/>
  <c r="H111" i="21"/>
  <c r="K110" i="21"/>
  <c r="G110" i="21"/>
  <c r="G109" i="21"/>
  <c r="G108" i="21"/>
  <c r="G107" i="21"/>
  <c r="J98" i="21"/>
  <c r="H98" i="21"/>
  <c r="I97" i="21" s="1"/>
  <c r="K97" i="21"/>
  <c r="K96" i="21"/>
  <c r="K95" i="21"/>
  <c r="K94" i="21"/>
  <c r="K93" i="21"/>
  <c r="K92" i="21"/>
  <c r="K91" i="21"/>
  <c r="K90" i="21"/>
  <c r="I90" i="21"/>
  <c r="J81" i="21"/>
  <c r="H81" i="21"/>
  <c r="I80" i="21" s="1"/>
  <c r="K80" i="21"/>
  <c r="K79" i="21"/>
  <c r="K78" i="21"/>
  <c r="K77" i="21"/>
  <c r="J209" i="20"/>
  <c r="K206" i="20" s="1"/>
  <c r="I209" i="20"/>
  <c r="H209" i="20"/>
  <c r="G209" i="20" s="1"/>
  <c r="G208" i="20"/>
  <c r="G207" i="20"/>
  <c r="G206" i="20"/>
  <c r="G205" i="20"/>
  <c r="J196" i="20"/>
  <c r="H196" i="20"/>
  <c r="I195" i="20" s="1"/>
  <c r="K195" i="20"/>
  <c r="K194" i="20"/>
  <c r="K193" i="20"/>
  <c r="K192" i="20"/>
  <c r="K191" i="20"/>
  <c r="K190" i="20"/>
  <c r="K189" i="20"/>
  <c r="K188" i="20"/>
  <c r="I188" i="20"/>
  <c r="J179" i="20"/>
  <c r="H179" i="20"/>
  <c r="I178" i="20" s="1"/>
  <c r="K178" i="20"/>
  <c r="K177" i="20"/>
  <c r="K176" i="20"/>
  <c r="K175" i="20"/>
  <c r="J160" i="20"/>
  <c r="I160" i="20"/>
  <c r="H160" i="20"/>
  <c r="G159" i="20"/>
  <c r="G158" i="20"/>
  <c r="G157" i="20"/>
  <c r="G156" i="20"/>
  <c r="J147" i="20"/>
  <c r="H147" i="20"/>
  <c r="I146" i="20" s="1"/>
  <c r="K146" i="20"/>
  <c r="K145" i="20"/>
  <c r="K144" i="20"/>
  <c r="K143" i="20"/>
  <c r="I143" i="20"/>
  <c r="K142" i="20"/>
  <c r="K141" i="20"/>
  <c r="I141" i="20"/>
  <c r="K140" i="20"/>
  <c r="K139" i="20"/>
  <c r="I139" i="20"/>
  <c r="J130" i="20"/>
  <c r="H130" i="20"/>
  <c r="I129" i="20" s="1"/>
  <c r="K129" i="20"/>
  <c r="K128" i="20"/>
  <c r="K127" i="20"/>
  <c r="K126" i="20"/>
  <c r="J111" i="20"/>
  <c r="I111" i="20"/>
  <c r="H111" i="20"/>
  <c r="G110" i="20"/>
  <c r="G109" i="20"/>
  <c r="G108" i="20"/>
  <c r="G107" i="20"/>
  <c r="J98" i="20"/>
  <c r="K98" i="20" s="1"/>
  <c r="H98" i="20"/>
  <c r="I97" i="20" s="1"/>
  <c r="K97" i="20"/>
  <c r="K96" i="20"/>
  <c r="I96" i="20"/>
  <c r="K95" i="20"/>
  <c r="K94" i="20"/>
  <c r="I94" i="20"/>
  <c r="K93" i="20"/>
  <c r="K92" i="20"/>
  <c r="I92" i="20"/>
  <c r="K91" i="20"/>
  <c r="K90" i="20"/>
  <c r="I90" i="20"/>
  <c r="J81" i="20"/>
  <c r="H81" i="20"/>
  <c r="K80" i="20"/>
  <c r="K79" i="20"/>
  <c r="K78" i="20"/>
  <c r="K77" i="20"/>
  <c r="G61" i="19"/>
  <c r="K29" i="19"/>
  <c r="G58" i="21"/>
  <c r="J49" i="21"/>
  <c r="H49" i="21"/>
  <c r="I48" i="21" s="1"/>
  <c r="K48" i="21"/>
  <c r="K47" i="21"/>
  <c r="K46" i="21"/>
  <c r="K45" i="21"/>
  <c r="K44" i="21"/>
  <c r="K43" i="21"/>
  <c r="K42" i="21"/>
  <c r="K41" i="21"/>
  <c r="G61" i="20"/>
  <c r="G60" i="20"/>
  <c r="J49" i="20"/>
  <c r="H49" i="20"/>
  <c r="I48" i="20" s="1"/>
  <c r="K48" i="20"/>
  <c r="K47" i="20"/>
  <c r="K46" i="20"/>
  <c r="K45" i="20"/>
  <c r="K44" i="20"/>
  <c r="K43" i="20"/>
  <c r="K42" i="20"/>
  <c r="K41" i="20"/>
  <c r="J209" i="19"/>
  <c r="I209" i="19"/>
  <c r="H209" i="19"/>
  <c r="G208" i="19"/>
  <c r="G207" i="19"/>
  <c r="G206" i="19"/>
  <c r="G205" i="19"/>
  <c r="J196" i="19"/>
  <c r="H196" i="19"/>
  <c r="I195" i="19" s="1"/>
  <c r="K195" i="19"/>
  <c r="K194" i="19"/>
  <c r="K193" i="19"/>
  <c r="K192" i="19"/>
  <c r="K191" i="19"/>
  <c r="K190" i="19"/>
  <c r="K189" i="19"/>
  <c r="K188" i="19"/>
  <c r="J179" i="19"/>
  <c r="H179" i="19"/>
  <c r="I178" i="19" s="1"/>
  <c r="K178" i="19"/>
  <c r="K177" i="19"/>
  <c r="K176" i="19"/>
  <c r="K175" i="19"/>
  <c r="J160" i="19"/>
  <c r="I160" i="19"/>
  <c r="G160" i="19" s="1"/>
  <c r="H160" i="19"/>
  <c r="G159" i="19"/>
  <c r="G158" i="19"/>
  <c r="G157" i="19"/>
  <c r="G156" i="19"/>
  <c r="J147" i="19"/>
  <c r="H147" i="19"/>
  <c r="I146" i="19" s="1"/>
  <c r="K146" i="19"/>
  <c r="K145" i="19"/>
  <c r="K144" i="19"/>
  <c r="K143" i="19"/>
  <c r="K142" i="19"/>
  <c r="K141" i="19"/>
  <c r="K140" i="19"/>
  <c r="K139" i="19"/>
  <c r="I139" i="19"/>
  <c r="J130" i="19"/>
  <c r="H130" i="19"/>
  <c r="I129" i="19" s="1"/>
  <c r="K129" i="19"/>
  <c r="K128" i="19"/>
  <c r="K127" i="19"/>
  <c r="K126" i="19"/>
  <c r="J111" i="19"/>
  <c r="I111" i="19"/>
  <c r="H111" i="19"/>
  <c r="G110" i="19"/>
  <c r="G109" i="19"/>
  <c r="G108" i="19"/>
  <c r="G107" i="19"/>
  <c r="J98" i="19"/>
  <c r="H98" i="19"/>
  <c r="I96" i="19" s="1"/>
  <c r="K97" i="19"/>
  <c r="K96" i="19"/>
  <c r="K95" i="19"/>
  <c r="K94" i="19"/>
  <c r="K93" i="19"/>
  <c r="K92" i="19"/>
  <c r="K91" i="19"/>
  <c r="K90" i="19"/>
  <c r="J81" i="19"/>
  <c r="H81" i="19"/>
  <c r="K79" i="19"/>
  <c r="K78" i="19"/>
  <c r="K77" i="19"/>
  <c r="H49" i="19"/>
  <c r="I48" i="19" s="1"/>
  <c r="K48" i="19"/>
  <c r="K47" i="19"/>
  <c r="K46" i="19"/>
  <c r="K45" i="19"/>
  <c r="K44" i="19"/>
  <c r="K43" i="19"/>
  <c r="K42" i="19"/>
  <c r="K41" i="19"/>
  <c r="I4" i="21"/>
  <c r="B4" i="21"/>
  <c r="I3" i="21"/>
  <c r="B3" i="21"/>
  <c r="I4" i="20"/>
  <c r="B4" i="20"/>
  <c r="I3" i="20"/>
  <c r="B3" i="20"/>
  <c r="I4" i="19"/>
  <c r="B4" i="19"/>
  <c r="I3" i="19"/>
  <c r="B3" i="19"/>
  <c r="C150" i="21" l="1"/>
  <c r="K157" i="21"/>
  <c r="C101" i="21"/>
  <c r="C199" i="20"/>
  <c r="C150" i="20"/>
  <c r="G160" i="20"/>
  <c r="C199" i="19"/>
  <c r="K157" i="19"/>
  <c r="C150" i="19" s="1"/>
  <c r="C101" i="19"/>
  <c r="C182" i="19"/>
  <c r="I177" i="21"/>
  <c r="I175" i="21"/>
  <c r="I139" i="21"/>
  <c r="I147" i="21" s="1"/>
  <c r="I141" i="21"/>
  <c r="I143" i="21"/>
  <c r="I145" i="21"/>
  <c r="I127" i="21"/>
  <c r="C120" i="21" s="1"/>
  <c r="I128" i="19"/>
  <c r="K130" i="19"/>
  <c r="I126" i="19"/>
  <c r="C84" i="21"/>
  <c r="K81" i="19"/>
  <c r="C35" i="20"/>
  <c r="I41" i="20"/>
  <c r="C35" i="19"/>
  <c r="K209" i="21"/>
  <c r="G209" i="21"/>
  <c r="K207" i="20"/>
  <c r="K207" i="19"/>
  <c r="K158" i="21"/>
  <c r="K159" i="21"/>
  <c r="K157" i="20"/>
  <c r="K159" i="20"/>
  <c r="K156" i="20"/>
  <c r="K158" i="20"/>
  <c r="K158" i="19"/>
  <c r="K111" i="21"/>
  <c r="K108" i="21"/>
  <c r="K111" i="20"/>
  <c r="K111" i="19"/>
  <c r="C182" i="21"/>
  <c r="I189" i="21"/>
  <c r="I196" i="21" s="1"/>
  <c r="I191" i="21"/>
  <c r="I193" i="21"/>
  <c r="K179" i="21"/>
  <c r="I176" i="21"/>
  <c r="I179" i="21" s="1"/>
  <c r="K179" i="20"/>
  <c r="C133" i="21"/>
  <c r="C133" i="20"/>
  <c r="K147" i="19"/>
  <c r="I143" i="19"/>
  <c r="I145" i="19"/>
  <c r="I141" i="19"/>
  <c r="I126" i="20"/>
  <c r="C120" i="20"/>
  <c r="C120" i="19"/>
  <c r="I96" i="21"/>
  <c r="I94" i="21"/>
  <c r="I92" i="21"/>
  <c r="C84" i="20"/>
  <c r="C35" i="21"/>
  <c r="I47" i="20"/>
  <c r="I45" i="20"/>
  <c r="I43" i="20"/>
  <c r="C71" i="21"/>
  <c r="K81" i="21"/>
  <c r="I77" i="21"/>
  <c r="K81" i="20"/>
  <c r="C71" i="20"/>
  <c r="C71" i="19"/>
  <c r="I43" i="21"/>
  <c r="I41" i="21"/>
  <c r="I47" i="21"/>
  <c r="K49" i="21"/>
  <c r="I45" i="21"/>
  <c r="K196" i="21"/>
  <c r="G160" i="21"/>
  <c r="G59" i="21"/>
  <c r="K28" i="21"/>
  <c r="I130" i="21"/>
  <c r="K130" i="21"/>
  <c r="K147" i="21"/>
  <c r="G61" i="21"/>
  <c r="K98" i="21"/>
  <c r="K30" i="21"/>
  <c r="K49" i="20"/>
  <c r="I42" i="20"/>
  <c r="I44" i="20"/>
  <c r="I46" i="20"/>
  <c r="G59" i="20"/>
  <c r="K208" i="20"/>
  <c r="J62" i="20"/>
  <c r="I177" i="20"/>
  <c r="I175" i="20"/>
  <c r="I194" i="20"/>
  <c r="I192" i="20"/>
  <c r="I190" i="20"/>
  <c r="K196" i="20"/>
  <c r="I128" i="20"/>
  <c r="I130" i="20" s="1"/>
  <c r="K130" i="20"/>
  <c r="I145" i="20"/>
  <c r="K147" i="20"/>
  <c r="K107" i="20"/>
  <c r="K109" i="20"/>
  <c r="G111" i="20"/>
  <c r="K108" i="20"/>
  <c r="C101" i="20" s="1"/>
  <c r="K110" i="20"/>
  <c r="I91" i="20"/>
  <c r="I93" i="20"/>
  <c r="I95" i="20"/>
  <c r="I81" i="20"/>
  <c r="I78" i="20"/>
  <c r="I80" i="20"/>
  <c r="I77" i="20"/>
  <c r="I79" i="20"/>
  <c r="I188" i="19"/>
  <c r="I176" i="19"/>
  <c r="I192" i="19"/>
  <c r="K196" i="19"/>
  <c r="I190" i="19"/>
  <c r="I194" i="19"/>
  <c r="G60" i="19"/>
  <c r="G111" i="19"/>
  <c r="G59" i="19"/>
  <c r="I91" i="19"/>
  <c r="I93" i="19"/>
  <c r="I95" i="19"/>
  <c r="I97" i="19"/>
  <c r="I90" i="19"/>
  <c r="C84" i="19" s="1"/>
  <c r="I92" i="19"/>
  <c r="I94" i="19"/>
  <c r="K98" i="19"/>
  <c r="K31" i="19"/>
  <c r="K28" i="19"/>
  <c r="I77" i="19"/>
  <c r="I78" i="19"/>
  <c r="I79" i="19"/>
  <c r="I81" i="19"/>
  <c r="K30" i="19"/>
  <c r="I41" i="19"/>
  <c r="K29" i="21"/>
  <c r="H62" i="21"/>
  <c r="G60" i="21"/>
  <c r="I62" i="21"/>
  <c r="G62" i="21" s="1"/>
  <c r="I81" i="21"/>
  <c r="K107" i="21"/>
  <c r="K109" i="21"/>
  <c r="K31" i="21"/>
  <c r="I79" i="21"/>
  <c r="J62" i="21"/>
  <c r="I78" i="21"/>
  <c r="I91" i="21"/>
  <c r="I98" i="21" s="1"/>
  <c r="I93" i="21"/>
  <c r="I95" i="21"/>
  <c r="K156" i="21"/>
  <c r="H62" i="20"/>
  <c r="I127" i="20"/>
  <c r="I140" i="20"/>
  <c r="I142" i="20"/>
  <c r="I144" i="20"/>
  <c r="K205" i="20"/>
  <c r="K29" i="20"/>
  <c r="K31" i="20"/>
  <c r="I62" i="20"/>
  <c r="G62" i="20" s="1"/>
  <c r="I176" i="20"/>
  <c r="I189" i="20"/>
  <c r="C182" i="20" s="1"/>
  <c r="I191" i="20"/>
  <c r="I193" i="20"/>
  <c r="K28" i="20"/>
  <c r="K30" i="20"/>
  <c r="K208" i="19"/>
  <c r="K206" i="19"/>
  <c r="G209" i="19"/>
  <c r="I177" i="19"/>
  <c r="I175" i="19"/>
  <c r="I179" i="19" s="1"/>
  <c r="K179" i="19"/>
  <c r="K159" i="19"/>
  <c r="K156" i="19"/>
  <c r="K160" i="19" s="1"/>
  <c r="J62" i="19"/>
  <c r="K110" i="19"/>
  <c r="K108" i="19"/>
  <c r="K107" i="19"/>
  <c r="K109" i="19"/>
  <c r="I80" i="19"/>
  <c r="I43" i="19"/>
  <c r="I45" i="19"/>
  <c r="I47" i="19"/>
  <c r="I42" i="19"/>
  <c r="I44" i="19"/>
  <c r="I46" i="19"/>
  <c r="K49" i="19"/>
  <c r="J32" i="21"/>
  <c r="I42" i="21"/>
  <c r="I44" i="21"/>
  <c r="I46" i="21"/>
  <c r="H32" i="21"/>
  <c r="I29" i="21" s="1"/>
  <c r="H32" i="20"/>
  <c r="I28" i="20" s="1"/>
  <c r="G58" i="20"/>
  <c r="J32" i="20"/>
  <c r="J32" i="19"/>
  <c r="H32" i="19"/>
  <c r="I29" i="19" s="1"/>
  <c r="G58" i="19"/>
  <c r="I127" i="19"/>
  <c r="I140" i="19"/>
  <c r="C133" i="19" s="1"/>
  <c r="I142" i="19"/>
  <c r="I144" i="19"/>
  <c r="K205" i="19"/>
  <c r="I189" i="19"/>
  <c r="I191" i="19"/>
  <c r="I193" i="19"/>
  <c r="J62" i="18"/>
  <c r="G58" i="18"/>
  <c r="H62" i="18"/>
  <c r="G60" i="18"/>
  <c r="J49" i="18"/>
  <c r="H49" i="18"/>
  <c r="I47" i="18" s="1"/>
  <c r="K48" i="18"/>
  <c r="K47" i="18"/>
  <c r="K46" i="18"/>
  <c r="K45" i="18"/>
  <c r="K44" i="18"/>
  <c r="K43" i="18"/>
  <c r="K42" i="18"/>
  <c r="K41" i="18"/>
  <c r="J32" i="18"/>
  <c r="K30" i="18"/>
  <c r="K29" i="18"/>
  <c r="I4" i="18"/>
  <c r="I3" i="18"/>
  <c r="B4" i="18"/>
  <c r="B3" i="18"/>
  <c r="K160" i="21" l="1"/>
  <c r="C52" i="21"/>
  <c r="C52" i="20"/>
  <c r="K59" i="20"/>
  <c r="K58" i="20"/>
  <c r="K60" i="20"/>
  <c r="C52" i="19"/>
  <c r="K61" i="18"/>
  <c r="C52" i="18"/>
  <c r="C169" i="21"/>
  <c r="C169" i="20"/>
  <c r="C169" i="19"/>
  <c r="I130" i="19"/>
  <c r="I98" i="20"/>
  <c r="I49" i="21"/>
  <c r="C22" i="21"/>
  <c r="C22" i="20"/>
  <c r="C22" i="19"/>
  <c r="C35" i="18"/>
  <c r="K209" i="19"/>
  <c r="K160" i="20"/>
  <c r="K58" i="21"/>
  <c r="K61" i="20"/>
  <c r="K62" i="20" s="1"/>
  <c r="K58" i="19"/>
  <c r="I196" i="20"/>
  <c r="I196" i="19"/>
  <c r="I147" i="20"/>
  <c r="I49" i="20"/>
  <c r="K59" i="21"/>
  <c r="K61" i="21"/>
  <c r="I31" i="21"/>
  <c r="K209" i="20"/>
  <c r="I179" i="20"/>
  <c r="I49" i="19"/>
  <c r="G62" i="19"/>
  <c r="K59" i="19"/>
  <c r="I147" i="19"/>
  <c r="K61" i="19"/>
  <c r="I98" i="19"/>
  <c r="K32" i="21"/>
  <c r="K60" i="21"/>
  <c r="I31" i="20"/>
  <c r="I30" i="20"/>
  <c r="I29" i="20"/>
  <c r="K60" i="19"/>
  <c r="I30" i="21"/>
  <c r="I28" i="21"/>
  <c r="K32" i="20"/>
  <c r="I30" i="19"/>
  <c r="K32" i="19"/>
  <c r="I28" i="19"/>
  <c r="I31" i="19"/>
  <c r="K31" i="18"/>
  <c r="I62" i="18"/>
  <c r="G62" i="18" s="1"/>
  <c r="G61" i="18"/>
  <c r="K60" i="18"/>
  <c r="K58" i="18"/>
  <c r="I44" i="18"/>
  <c r="I45" i="18"/>
  <c r="K49" i="18"/>
  <c r="I48" i="18"/>
  <c r="I41" i="18"/>
  <c r="K59" i="18"/>
  <c r="G59" i="18"/>
  <c r="I42" i="18"/>
  <c r="I46" i="18"/>
  <c r="I43" i="18"/>
  <c r="I28" i="18"/>
  <c r="K28" i="18"/>
  <c r="H32" i="18"/>
  <c r="K32" i="18"/>
  <c r="K205" i="18"/>
  <c r="J209" i="18"/>
  <c r="K206" i="18" s="1"/>
  <c r="I209" i="18"/>
  <c r="H209" i="18"/>
  <c r="G208" i="18"/>
  <c r="G207" i="18"/>
  <c r="G206" i="18"/>
  <c r="G205" i="18"/>
  <c r="K208" i="18" l="1"/>
  <c r="C199" i="18"/>
  <c r="K62" i="21"/>
  <c r="C22" i="18"/>
  <c r="I32" i="20"/>
  <c r="K62" i="19"/>
  <c r="I32" i="21"/>
  <c r="I32" i="19"/>
  <c r="K62" i="18"/>
  <c r="I49" i="18"/>
  <c r="I31" i="18"/>
  <c r="I30" i="18"/>
  <c r="I29" i="18"/>
  <c r="K207" i="18"/>
  <c r="K209" i="18" s="1"/>
  <c r="G209" i="18"/>
  <c r="I32" i="18" l="1"/>
  <c r="J196" i="18"/>
  <c r="H196" i="18"/>
  <c r="K195" i="18"/>
  <c r="K194" i="18"/>
  <c r="K193" i="18"/>
  <c r="K192" i="18"/>
  <c r="K191" i="18"/>
  <c r="K190" i="18"/>
  <c r="K189" i="18"/>
  <c r="K188" i="18"/>
  <c r="C182" i="18" l="1"/>
  <c r="K196" i="18"/>
  <c r="I190" i="18"/>
  <c r="I195" i="18"/>
  <c r="I188" i="18"/>
  <c r="I192" i="18"/>
  <c r="I194" i="18"/>
  <c r="I191" i="18"/>
  <c r="I189" i="18"/>
  <c r="I193" i="18"/>
  <c r="J179" i="18"/>
  <c r="H179" i="18"/>
  <c r="I176" i="18" s="1"/>
  <c r="K178" i="18"/>
  <c r="K177" i="18"/>
  <c r="K176" i="18"/>
  <c r="K175" i="18"/>
  <c r="C169" i="18" l="1"/>
  <c r="I196" i="18"/>
  <c r="I177" i="18"/>
  <c r="K179" i="18"/>
  <c r="I175" i="18"/>
  <c r="I178" i="18"/>
  <c r="K143" i="18"/>
  <c r="J160" i="18"/>
  <c r="I160" i="18"/>
  <c r="H160" i="18"/>
  <c r="G159" i="18"/>
  <c r="G158" i="18"/>
  <c r="G157" i="18"/>
  <c r="G156" i="18"/>
  <c r="J147" i="18"/>
  <c r="H147" i="18"/>
  <c r="K146" i="18"/>
  <c r="K145" i="18"/>
  <c r="K144" i="18"/>
  <c r="K142" i="18"/>
  <c r="K141" i="18"/>
  <c r="K140" i="18"/>
  <c r="K139" i="18"/>
  <c r="K158" i="18" l="1"/>
  <c r="C150" i="18"/>
  <c r="C133" i="18"/>
  <c r="K147" i="18"/>
  <c r="I145" i="18"/>
  <c r="I141" i="18"/>
  <c r="I144" i="18"/>
  <c r="I140" i="18"/>
  <c r="I142" i="18"/>
  <c r="I146" i="18"/>
  <c r="K157" i="18"/>
  <c r="I139" i="18"/>
  <c r="I143" i="18"/>
  <c r="K159" i="18"/>
  <c r="I179" i="18"/>
  <c r="K156" i="18"/>
  <c r="G160" i="18"/>
  <c r="J130" i="18"/>
  <c r="H130" i="18"/>
  <c r="K129" i="18"/>
  <c r="K128" i="18"/>
  <c r="K127" i="18"/>
  <c r="K126" i="18"/>
  <c r="C120" i="18" l="1"/>
  <c r="K160" i="18"/>
  <c r="I129" i="18"/>
  <c r="I128" i="18"/>
  <c r="I127" i="18"/>
  <c r="I126" i="18"/>
  <c r="K130" i="18"/>
  <c r="K111" i="18"/>
  <c r="H111" i="18"/>
  <c r="I111" i="18"/>
  <c r="J111" i="18"/>
  <c r="G108" i="18"/>
  <c r="G109" i="18"/>
  <c r="G110" i="18"/>
  <c r="G107" i="18"/>
  <c r="K108" i="18" l="1"/>
  <c r="K110" i="18"/>
  <c r="G111" i="18"/>
  <c r="K109" i="18"/>
  <c r="I130" i="18"/>
  <c r="K107" i="18"/>
  <c r="J98" i="18"/>
  <c r="H98" i="18"/>
  <c r="K97" i="18"/>
  <c r="K96" i="18"/>
  <c r="K95" i="18"/>
  <c r="K94" i="18"/>
  <c r="K93" i="18"/>
  <c r="K92" i="18"/>
  <c r="K91" i="18"/>
  <c r="K90" i="18"/>
  <c r="J81" i="18"/>
  <c r="H81" i="18"/>
  <c r="K80" i="18"/>
  <c r="K79" i="18"/>
  <c r="K78" i="18"/>
  <c r="K77" i="18"/>
  <c r="C84" i="18" l="1"/>
  <c r="C71" i="18"/>
  <c r="K81" i="18"/>
  <c r="I78" i="18"/>
  <c r="K98" i="18"/>
  <c r="I93" i="18"/>
  <c r="I96" i="18"/>
  <c r="I92" i="18"/>
  <c r="I95" i="18"/>
  <c r="I91" i="18"/>
  <c r="I94" i="18"/>
  <c r="I90" i="18"/>
  <c r="I97" i="18"/>
  <c r="I77" i="18"/>
  <c r="I79" i="18"/>
  <c r="I81" i="18"/>
  <c r="I80" i="18"/>
  <c r="I147" i="18" l="1"/>
  <c r="I98" i="18"/>
  <c r="K19" i="21"/>
  <c r="K18" i="26" s="1"/>
  <c r="J19" i="21"/>
  <c r="J18" i="26" s="1"/>
  <c r="H19" i="21"/>
  <c r="G19" i="21"/>
  <c r="G18" i="26" s="1"/>
  <c r="L18" i="21"/>
  <c r="I18" i="21"/>
  <c r="M18" i="21" s="1"/>
  <c r="L17" i="21"/>
  <c r="I17" i="21"/>
  <c r="M17" i="21" s="1"/>
  <c r="L16" i="21"/>
  <c r="I16" i="21"/>
  <c r="M16" i="21" s="1"/>
  <c r="K19" i="20"/>
  <c r="K17" i="26" s="1"/>
  <c r="J19" i="20"/>
  <c r="J17" i="26" s="1"/>
  <c r="H19" i="20"/>
  <c r="G19" i="20"/>
  <c r="G17" i="26" s="1"/>
  <c r="L18" i="20"/>
  <c r="I18" i="20"/>
  <c r="L17" i="20"/>
  <c r="I17" i="20"/>
  <c r="M17" i="20" s="1"/>
  <c r="L16" i="20"/>
  <c r="I16" i="20"/>
  <c r="M16" i="20" s="1"/>
  <c r="K19" i="19"/>
  <c r="K16" i="26" s="1"/>
  <c r="J19" i="19"/>
  <c r="J16" i="26" s="1"/>
  <c r="H19" i="19"/>
  <c r="H16" i="26" s="1"/>
  <c r="G19" i="19"/>
  <c r="G16" i="26" s="1"/>
  <c r="L18" i="19"/>
  <c r="I18" i="19"/>
  <c r="M18" i="19" s="1"/>
  <c r="L17" i="19"/>
  <c r="I17" i="19"/>
  <c r="M17" i="19" s="1"/>
  <c r="L16" i="19"/>
  <c r="I16" i="19"/>
  <c r="M16" i="19" s="1"/>
  <c r="J19" i="18"/>
  <c r="J15" i="26" s="1"/>
  <c r="K19" i="18"/>
  <c r="K15" i="26" s="1"/>
  <c r="M18" i="20" l="1"/>
  <c r="H18" i="26"/>
  <c r="C9" i="21"/>
  <c r="H17" i="26"/>
  <c r="I17" i="26" s="1"/>
  <c r="I16" i="26"/>
  <c r="I18" i="26"/>
  <c r="L18" i="26"/>
  <c r="L17" i="26"/>
  <c r="L16" i="26"/>
  <c r="L15" i="26"/>
  <c r="I19" i="21"/>
  <c r="M19" i="21" s="1"/>
  <c r="L19" i="19"/>
  <c r="L19" i="21"/>
  <c r="I19" i="19"/>
  <c r="M19" i="19" s="1"/>
  <c r="L19" i="20"/>
  <c r="I19" i="20"/>
  <c r="M19" i="20" l="1"/>
  <c r="M17" i="26"/>
  <c r="C9" i="20"/>
  <c r="M18" i="26"/>
  <c r="M16" i="26"/>
  <c r="L23" i="26"/>
  <c r="G19" i="18"/>
  <c r="G15" i="26" s="1"/>
  <c r="H19" i="18"/>
  <c r="H15" i="26" s="1"/>
  <c r="M23" i="26" l="1"/>
  <c r="I15" i="26"/>
  <c r="M15" i="26" s="1"/>
  <c r="L19" i="18"/>
  <c r="L18" i="18"/>
  <c r="L17" i="18"/>
  <c r="L16" i="18"/>
  <c r="I17" i="18"/>
  <c r="M17" i="18" s="1"/>
  <c r="I18" i="18"/>
  <c r="I19" i="18"/>
  <c r="M19" i="18" s="1"/>
  <c r="I16" i="18"/>
  <c r="M16" i="18" s="1"/>
  <c r="M18" i="18" l="1"/>
</calcChain>
</file>

<file path=xl/sharedStrings.xml><?xml version="1.0" encoding="utf-8"?>
<sst xmlns="http://schemas.openxmlformats.org/spreadsheetml/2006/main" count="1702" uniqueCount="109">
  <si>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</si>
  <si>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</si>
  <si>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</si>
  <si>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</si>
  <si>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</si>
  <si>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</si>
  <si>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</si>
  <si>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</si>
  <si>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</si>
  <si>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</si>
  <si>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</si>
  <si>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</si>
  <si>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</si>
  <si>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</si>
  <si>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</si>
  <si>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</si>
  <si>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</si>
  <si>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</si>
  <si>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</si>
  <si>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</si>
  <si>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</si>
  <si>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</si>
  <si>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</si>
  <si>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</si>
  <si>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</si>
  <si>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</si>
  <si>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</si>
  <si>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</si>
  <si>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</si>
  <si>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</si>
  <si>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</si>
  <si>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</si>
  <si>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</si>
  <si>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</si>
  <si>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</si>
  <si>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Número de proyectos de inversión pública  y nivel de avance en la macro 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</si>
  <si>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</si>
  <si>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</si>
  <si>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</si>
  <si>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</si>
  <si>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</si>
  <si>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</si>
  <si>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</si>
  <si>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</si>
  <si>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</si>
  <si>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</si>
  <si>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</si>
  <si>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</si>
  <si>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 xml:space="preserve">Ejecución del Presupuesto para proyectos de inversión pública  2017,  por niveles de gobierno  
</t>
  </si>
  <si>
    <t>Ejecución del Presupuesto para proyectos de inversión pública  en la Región,  por tipo de intervención 2017</t>
  </si>
  <si>
    <t>TRANSPORTE</t>
  </si>
  <si>
    <t>SANEAMIENTO</t>
  </si>
  <si>
    <t>EDUCACION</t>
  </si>
  <si>
    <t>AGROPECUARIA</t>
  </si>
  <si>
    <t>VIVIENDA Y DESARROLLO URBANO</t>
  </si>
  <si>
    <t>TURISMO</t>
  </si>
  <si>
    <t>PLANEAMIENTO, GESTION Y RESERVA DE CONTINGENCIA</t>
  </si>
  <si>
    <t>OTROS</t>
  </si>
  <si>
    <t>Ejecución del Presupuesto para proyectos de inversión pública en la región,  por sectores 2017</t>
  </si>
  <si>
    <t>Ejecución del Presupuesto para proyectos de inversión pública  2017</t>
  </si>
  <si>
    <t>Ejecución del Presupuesto para proyectos de inversión pública  del GN,  por tipo de intervención 2017</t>
  </si>
  <si>
    <t>SALUD</t>
  </si>
  <si>
    <t>ENERGIA</t>
  </si>
  <si>
    <t>ORDEN PUBLICO Y SEGURIDAD</t>
  </si>
  <si>
    <t>AMBIENTE</t>
  </si>
  <si>
    <t>Ejecución del Presupuesto para proyectos de inversión pública del GN,  por sectores 2017</t>
  </si>
  <si>
    <t>DEFENSA Y SEGURIDAD NACIONAL</t>
  </si>
  <si>
    <t>JUSTICIA</t>
  </si>
  <si>
    <t>INDUSTRIA</t>
  </si>
  <si>
    <t>Ejecución del Presupuesto para proyectos de inversión pública  del GR,  por tipo de intervención 2017</t>
  </si>
  <si>
    <t>CULTURA Y DEPORTE</t>
  </si>
  <si>
    <t>Ejecución del Presupuesto para proyectos de inversión pública  de los GL,  por tipo de intervención 2017</t>
  </si>
  <si>
    <t>PROTECCION SOCIAL</t>
  </si>
  <si>
    <t>Número de proyectos de inversión pública  en la región por nivel de avance, 2017</t>
  </si>
  <si>
    <t>Número de proyectos de inversión pública del GN  por nivel de avance, 2017</t>
  </si>
  <si>
    <t>Número de proyectos de inversión pública del GR  por nivel de avance, 2017</t>
  </si>
  <si>
    <t>Número de proyectos de inversión pública de los GL  por nivel de avance, 2017</t>
  </si>
  <si>
    <t>Presupuesto 2017 (Millones S/)</t>
  </si>
  <si>
    <t>Presupuesto Ejecutado</t>
  </si>
  <si>
    <t>Ejecución del Presupuesto para proyectos de inversión pública en la macro región,  por sectores 2017</t>
  </si>
  <si>
    <t>4. Ejecución del Presupuesto para proyectos de inversión pública en la macro región,  por sectores 2017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</si>
  <si>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</si>
  <si>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</si>
  <si>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</si>
  <si>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</si>
  <si>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</si>
  <si>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</si>
  <si>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</si>
  <si>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</si>
  <si>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</si>
  <si>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Fuente: MEF, consulta amigable 20 de diciembre del 2017                                                                                                                 Elaboración: CIE-PERUCÁMARAS</t>
  </si>
  <si>
    <t>Fuente: MEF, consulta amigable 20 de diciembre del 2017                                 Elaboración: CIE-PERUCÁMARAS</t>
  </si>
  <si>
    <t>COMUNICACIONES</t>
  </si>
  <si>
    <t>PESCA</t>
  </si>
  <si>
    <t>Al 20 de diciembre del 2017 la macro región centro viene ejecutando el 54,8% de su presupuesto para ejecución de proyectos de inversión pública 2017. Las regiónes Ayacucho y Huancavelica tienen el mayor nivel de ejecución (60,6% y 60,7% respectivamente), seguido de la región Pasco (57,5%), la región Junín (57,4%) y la región Huánuco (55,1%).</t>
  </si>
  <si>
    <t>CENTRO</t>
  </si>
  <si>
    <t>1.Ejecución del de proyectos de inversión pública en la Macro Región</t>
  </si>
  <si>
    <t>Información ampliada del Reporte Regional de la Macro Región Centro - Edición N° 271</t>
  </si>
  <si>
    <t>“Ejecución de presupuesto para proyectos de inversión pública – 2017”</t>
  </si>
  <si>
    <t>Martes, 2 de enero de 2018</t>
  </si>
  <si>
    <t>Macro Región Centro: Ejecución del presupuesto para proyectos de inversión, 2017</t>
  </si>
  <si>
    <t>Áncash: Ejecución del presupuesto para proyectos de inversión, 2017</t>
  </si>
  <si>
    <t>Apurímac: Ejecución del presupuesto para proyectos de inversión, 2017</t>
  </si>
  <si>
    <t>Ayacucho: Ejecución del presupuesto para proyectos de inversión, 2017</t>
  </si>
  <si>
    <t>Huancavelica: Ejecución del presupuesto para proyectos de inversión, 2017</t>
  </si>
  <si>
    <t>Huánuco: Ejecución del presupuesto para proyectos de inversión, 2017</t>
  </si>
  <si>
    <t>Ica: Ejecución del presupuesto para proyectos de inversión, 2017</t>
  </si>
  <si>
    <t>Junín: Ejecución del presupuesto para proyectos de inversión, 2017</t>
  </si>
  <si>
    <t>Pasco: Ejecución del presupuesto para proyectos de inversión,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</si>
</sst>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_ * #,##0.0_ ;_ * \-#,##0.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6"/>
      <name val="Arial"/>
      <family val="2"/>
    </font>
    <font>
      <i/>
      <sz val="8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/>
    <xf numFmtId="0" fontId="16" fillId="2" borderId="5" xfId="0" applyFont="1" applyFill="1" applyBorder="1" applyAlignment="1">
      <alignment vertical="center" wrapText="1"/>
    </xf>
    <xf numFmtId="0" fontId="12" fillId="2" borderId="0" xfId="0" applyFont="1" applyFill="1" applyBorder="1"/>
    <xf numFmtId="0" fontId="12" fillId="2" borderId="5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173" fontId="20" fillId="2" borderId="0" xfId="30" applyNumberFormat="1" applyFont="1" applyFill="1" applyBorder="1"/>
    <xf numFmtId="164" fontId="20" fillId="2" borderId="0" xfId="1" applyNumberFormat="1" applyFont="1" applyFill="1" applyBorder="1"/>
    <xf numFmtId="0" fontId="2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center"/>
    </xf>
    <xf numFmtId="165" fontId="21" fillId="2" borderId="0" xfId="0" applyNumberFormat="1" applyFont="1" applyFill="1" applyBorder="1" applyAlignment="1">
      <alignment vertical="center"/>
    </xf>
    <xf numFmtId="164" fontId="21" fillId="2" borderId="0" xfId="1" applyNumberFormat="1" applyFont="1" applyFill="1" applyBorder="1" applyAlignment="1">
      <alignment horizontal="right" vertical="center"/>
    </xf>
    <xf numFmtId="164" fontId="21" fillId="2" borderId="0" xfId="1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165" fontId="24" fillId="2" borderId="0" xfId="0" applyNumberFormat="1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horizontal="right" vertical="center"/>
    </xf>
    <xf numFmtId="164" fontId="24" fillId="2" borderId="0" xfId="1" applyNumberFormat="1" applyFont="1" applyFill="1" applyBorder="1" applyAlignment="1">
      <alignment vertical="center"/>
    </xf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164" fontId="20" fillId="2" borderId="0" xfId="1" applyNumberFormat="1" applyFont="1" applyFill="1" applyBorder="1" applyAlignment="1">
      <alignment horizontal="right" vertical="center"/>
    </xf>
    <xf numFmtId="172" fontId="13" fillId="2" borderId="0" xfId="0" applyNumberFormat="1" applyFont="1" applyFill="1" applyBorder="1"/>
    <xf numFmtId="164" fontId="13" fillId="2" borderId="0" xfId="1" applyNumberFormat="1" applyFont="1" applyFill="1" applyBorder="1"/>
    <xf numFmtId="0" fontId="12" fillId="6" borderId="1" xfId="0" applyFont="1" applyFill="1" applyBorder="1"/>
    <xf numFmtId="0" fontId="12" fillId="6" borderId="2" xfId="0" applyFont="1" applyFill="1" applyBorder="1"/>
    <xf numFmtId="0" fontId="12" fillId="6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8" fillId="2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0" fontId="2" fillId="2" borderId="15" xfId="0" applyFont="1" applyFill="1" applyBorder="1" applyAlignment="1">
      <alignment horizontal="right"/>
    </xf>
    <xf numFmtId="165" fontId="2" fillId="2" borderId="13" xfId="0" applyNumberFormat="1" applyFont="1" applyFill="1" applyBorder="1"/>
    <xf numFmtId="172" fontId="2" fillId="2" borderId="16" xfId="0" applyNumberFormat="1" applyFont="1" applyFill="1" applyBorder="1"/>
    <xf numFmtId="172" fontId="2" fillId="2" borderId="13" xfId="0" applyNumberFormat="1" applyFont="1" applyFill="1" applyBorder="1"/>
    <xf numFmtId="172" fontId="2" fillId="3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65" fontId="2" fillId="2" borderId="16" xfId="0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3" borderId="13" xfId="0" applyNumberFormat="1" applyFont="1" applyFill="1" applyBorder="1"/>
    <xf numFmtId="0" fontId="8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3" fontId="7" fillId="2" borderId="0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172" fontId="28" fillId="2" borderId="0" xfId="0" applyNumberFormat="1" applyFont="1" applyFill="1"/>
    <xf numFmtId="164" fontId="28" fillId="2" borderId="0" xfId="1" applyNumberFormat="1" applyFont="1" applyFill="1"/>
    <xf numFmtId="172" fontId="27" fillId="2" borderId="0" xfId="0" applyNumberFormat="1" applyFont="1" applyFill="1"/>
    <xf numFmtId="164" fontId="27" fillId="2" borderId="0" xfId="1" applyNumberFormat="1" applyFont="1" applyFill="1"/>
    <xf numFmtId="165" fontId="27" fillId="2" borderId="0" xfId="0" applyNumberFormat="1" applyFont="1" applyFill="1"/>
    <xf numFmtId="0" fontId="27" fillId="2" borderId="0" xfId="0" applyFont="1" applyFill="1" applyAlignment="1">
      <alignment horizontal="center" vertical="center"/>
    </xf>
    <xf numFmtId="164" fontId="10" fillId="2" borderId="0" xfId="1" applyNumberFormat="1" applyFont="1" applyFill="1" applyBorder="1"/>
    <xf numFmtId="0" fontId="26" fillId="2" borderId="0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/>
    </xf>
    <xf numFmtId="0" fontId="3" fillId="0" borderId="0" xfId="2"/>
    <xf numFmtId="0" fontId="12" fillId="2" borderId="16" xfId="0" applyFont="1" applyFill="1" applyBorder="1"/>
    <xf numFmtId="0" fontId="9" fillId="2" borderId="5" xfId="0" applyFont="1" applyFill="1" applyBorder="1" applyAlignment="1">
      <alignment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5" fontId="2" fillId="3" borderId="13" xfId="30" applyNumberFormat="1" applyFont="1" applyFill="1" applyBorder="1"/>
    <xf numFmtId="172" fontId="2" fillId="2" borderId="0" xfId="0" applyNumberFormat="1" applyFont="1" applyFill="1" applyBorder="1"/>
    <xf numFmtId="164" fontId="2" fillId="2" borderId="0" xfId="1" applyNumberFormat="1" applyFont="1" applyFill="1" applyBorder="1"/>
    <xf numFmtId="0" fontId="7" fillId="2" borderId="5" xfId="0" applyFont="1" applyFill="1" applyBorder="1"/>
    <xf numFmtId="172" fontId="8" fillId="2" borderId="0" xfId="0" applyNumberFormat="1" applyFont="1" applyFill="1"/>
    <xf numFmtId="172" fontId="7" fillId="2" borderId="0" xfId="0" applyNumberFormat="1" applyFont="1" applyFill="1"/>
    <xf numFmtId="164" fontId="7" fillId="2" borderId="0" xfId="1" applyNumberFormat="1" applyFont="1" applyFill="1"/>
    <xf numFmtId="174" fontId="28" fillId="2" borderId="0" xfId="30" applyNumberFormat="1" applyFont="1" applyFill="1"/>
    <xf numFmtId="3" fontId="2" fillId="2" borderId="13" xfId="0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164" fontId="31" fillId="2" borderId="5" xfId="1" applyNumberFormat="1" applyFont="1" applyFill="1" applyBorder="1"/>
    <xf numFmtId="0" fontId="2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Centro: Ejecución del Presupuesto</a:t>
            </a:r>
            <a:r>
              <a:rPr lang="es-PE" sz="105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para proyectos de inversión pública 2017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>
        <c:manualLayout>
          <c:xMode val="edge"/>
          <c:yMode val="edge"/>
          <c:x val="0.1470814323352492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60309438720806E-2"/>
          <c:y val="0.21494027777777777"/>
          <c:w val="0.8825977518988235"/>
          <c:h val="0.6260375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Centro!$T$11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Centro!$R$12:$R$19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Centro!$T$12:$T$19</c:f>
              <c:numCache>
                <c:formatCode>0.0</c:formatCode>
                <c:ptCount val="8"/>
                <c:pt idx="0">
                  <c:v>820.64496899999995</c:v>
                </c:pt>
                <c:pt idx="1">
                  <c:v>847.22308199999998</c:v>
                </c:pt>
                <c:pt idx="2">
                  <c:v>1093.619766</c:v>
                </c:pt>
                <c:pt idx="3">
                  <c:v>705.42097999999999</c:v>
                </c:pt>
                <c:pt idx="4">
                  <c:v>855.8562159999999</c:v>
                </c:pt>
                <c:pt idx="5">
                  <c:v>341.65610600000002</c:v>
                </c:pt>
                <c:pt idx="6">
                  <c:v>964.04404999999997</c:v>
                </c:pt>
                <c:pt idx="7">
                  <c:v>437.01217300000002</c:v>
                </c:pt>
              </c:numCache>
            </c:numRef>
          </c:val>
        </c:ser>
        <c:ser>
          <c:idx val="1"/>
          <c:order val="1"/>
          <c:tx>
            <c:strRef>
              <c:f>Centro!$U$11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2.3338470859713923E-3"/>
                  <c:y val="6.1736111111111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85069444444444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338470859713923E-3"/>
                  <c:y val="3.9687500000000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32291666666666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338470859713923E-3"/>
                  <c:y val="2.6458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Centro!$R$12:$R$19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Centro!$U$12:$U$19</c:f>
              <c:numCache>
                <c:formatCode>0.0</c:formatCode>
                <c:ptCount val="8"/>
                <c:pt idx="0">
                  <c:v>844.11012400000027</c:v>
                </c:pt>
                <c:pt idx="1">
                  <c:v>774.73523900000009</c:v>
                </c:pt>
                <c:pt idx="2">
                  <c:v>711.0576309999999</c:v>
                </c:pt>
                <c:pt idx="3">
                  <c:v>456.10523599999999</c:v>
                </c:pt>
                <c:pt idx="4">
                  <c:v>696.44008099999996</c:v>
                </c:pt>
                <c:pt idx="5">
                  <c:v>472.33576000000005</c:v>
                </c:pt>
                <c:pt idx="6">
                  <c:v>716.78285599999981</c:v>
                </c:pt>
                <c:pt idx="7">
                  <c:v>322.95340999999991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77036160"/>
        <c:axId val="77037952"/>
      </c:barChart>
      <c:lineChart>
        <c:grouping val="standard"/>
        <c:varyColors val="0"/>
        <c:ser>
          <c:idx val="2"/>
          <c:order val="2"/>
          <c:tx>
            <c:strRef>
              <c:f>Centro!$V$11</c:f>
              <c:strCache>
                <c:ptCount val="1"/>
                <c:pt idx="0">
                  <c:v>Avance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0810423806416385E-2"/>
                  <c:y val="-8.822916666666666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897229135453E-2"/>
                  <c:y val="-4.4163194444444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15897229135453E-2"/>
                  <c:y val="-4.41319444444440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07520776292674E-2"/>
                  <c:y val="-4.41319444444444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Centro!$R$12:$R$19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Centro!$V$12:$V$19</c:f>
              <c:numCache>
                <c:formatCode>0.0%</c:formatCode>
                <c:ptCount val="8"/>
                <c:pt idx="0">
                  <c:v>0.4929523702619481</c:v>
                </c:pt>
                <c:pt idx="1">
                  <c:v>0.52234577857565057</c:v>
                </c:pt>
                <c:pt idx="2">
                  <c:v>0.60599183422919556</c:v>
                </c:pt>
                <c:pt idx="3">
                  <c:v>0.60732247820397023</c:v>
                </c:pt>
                <c:pt idx="4">
                  <c:v>0.5513484878202991</c:v>
                </c:pt>
                <c:pt idx="5">
                  <c:v>0.41972914014352081</c:v>
                </c:pt>
                <c:pt idx="6">
                  <c:v>0.57355343763160826</c:v>
                </c:pt>
                <c:pt idx="7">
                  <c:v>0.57504205818752196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41024"/>
        <c:axId val="77039488"/>
      </c:lineChart>
      <c:catAx>
        <c:axId val="7703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7037952"/>
        <c:crosses val="autoZero"/>
        <c:auto val="1"/>
        <c:lblAlgn val="ctr"/>
        <c:lblOffset val="100"/>
        <c:noMultiLvlLbl val="0"/>
      </c:catAx>
      <c:valAx>
        <c:axId val="77037952"/>
        <c:scaling>
          <c:orientation val="minMax"/>
          <c:max val="200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77036160"/>
        <c:crosses val="autoZero"/>
        <c:crossBetween val="between"/>
      </c:valAx>
      <c:valAx>
        <c:axId val="77039488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77041024"/>
        <c:crosses val="max"/>
        <c:crossBetween val="between"/>
      </c:valAx>
      <c:catAx>
        <c:axId val="770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7703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08362982686"/>
          <c:y val="0.15966979166666667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</a:rPr>
              <a:t>Macro Región Centro: Ejecución del Presupuesto para proyectos de inversión pública  por Regiones , </a:t>
            </a:r>
            <a:r>
              <a:rPr lang="es-PE" sz="1000" b="1" i="0" u="none" strike="noStrike" baseline="0">
                <a:solidFill>
                  <a:sysClr val="windowText" lastClr="000000"/>
                </a:solidFill>
                <a:effectLst/>
              </a:rPr>
              <a:t>2017</a:t>
            </a:r>
            <a:endParaRPr lang="es-PE" sz="11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368227922556493E-2"/>
          <c:y val="0.30020312500000002"/>
          <c:w val="0.87924392527204542"/>
          <c:h val="0.48312708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Centro!$S$29</c:f>
              <c:strCache>
                <c:ptCount val="1"/>
                <c:pt idx="0">
                  <c:v>Presupuesto 2017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9.0884375000000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0884375000000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05642649822561E-3"/>
                  <c:y val="0.1482107638888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12932986111111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Centro!$R$30:$R$37</c:f>
              <c:strCache>
                <c:ptCount val="8"/>
                <c:pt idx="0">
                  <c:v>Ayacucho</c:v>
                </c:pt>
                <c:pt idx="1">
                  <c:v>Junín</c:v>
                </c:pt>
                <c:pt idx="2">
                  <c:v>Áncash</c:v>
                </c:pt>
                <c:pt idx="3">
                  <c:v>Apurímac</c:v>
                </c:pt>
                <c:pt idx="4">
                  <c:v>Huánuco</c:v>
                </c:pt>
                <c:pt idx="5">
                  <c:v>Huancavelica</c:v>
                </c:pt>
                <c:pt idx="6">
                  <c:v>Ica</c:v>
                </c:pt>
                <c:pt idx="7">
                  <c:v>Pasco</c:v>
                </c:pt>
              </c:strCache>
            </c:strRef>
          </c:cat>
          <c:val>
            <c:numRef>
              <c:f>Centro!$S$30:$S$37</c:f>
              <c:numCache>
                <c:formatCode>#,##0.0</c:formatCode>
                <c:ptCount val="8"/>
                <c:pt idx="0">
                  <c:v>1804.6773969999999</c:v>
                </c:pt>
                <c:pt idx="1">
                  <c:v>1680.8269059999998</c:v>
                </c:pt>
                <c:pt idx="2">
                  <c:v>1664.7550930000002</c:v>
                </c:pt>
                <c:pt idx="3">
                  <c:v>1621.9583210000001</c:v>
                </c:pt>
                <c:pt idx="4">
                  <c:v>1552.2962969999999</c:v>
                </c:pt>
                <c:pt idx="5">
                  <c:v>1161.526216</c:v>
                </c:pt>
                <c:pt idx="6">
                  <c:v>813.99186600000007</c:v>
                </c:pt>
                <c:pt idx="7">
                  <c:v>759.96558299999992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97000064"/>
        <c:axId val="97014144"/>
      </c:barChart>
      <c:lineChart>
        <c:grouping val="standard"/>
        <c:varyColors val="0"/>
        <c:ser>
          <c:idx val="1"/>
          <c:order val="1"/>
          <c:tx>
            <c:strRef>
              <c:f>Centro!$T$29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Centro!$R$30:$R$37</c:f>
              <c:strCache>
                <c:ptCount val="8"/>
                <c:pt idx="0">
                  <c:v>Ayacucho</c:v>
                </c:pt>
                <c:pt idx="1">
                  <c:v>Junín</c:v>
                </c:pt>
                <c:pt idx="2">
                  <c:v>Áncash</c:v>
                </c:pt>
                <c:pt idx="3">
                  <c:v>Apurímac</c:v>
                </c:pt>
                <c:pt idx="4">
                  <c:v>Huánuco</c:v>
                </c:pt>
                <c:pt idx="5">
                  <c:v>Huancavelica</c:v>
                </c:pt>
                <c:pt idx="6">
                  <c:v>Ica</c:v>
                </c:pt>
                <c:pt idx="7">
                  <c:v>Pasco</c:v>
                </c:pt>
              </c:strCache>
            </c:strRef>
          </c:cat>
          <c:val>
            <c:numRef>
              <c:f>Centro!$T$30:$T$37</c:f>
              <c:numCache>
                <c:formatCode>0.0%</c:formatCode>
                <c:ptCount val="8"/>
                <c:pt idx="0">
                  <c:v>0.60599183422919556</c:v>
                </c:pt>
                <c:pt idx="1">
                  <c:v>0.57355343763160826</c:v>
                </c:pt>
                <c:pt idx="2">
                  <c:v>0.4929523702619481</c:v>
                </c:pt>
                <c:pt idx="3">
                  <c:v>0.52234577857565057</c:v>
                </c:pt>
                <c:pt idx="4">
                  <c:v>0.5513484878202991</c:v>
                </c:pt>
                <c:pt idx="5">
                  <c:v>0.60732247820397023</c:v>
                </c:pt>
                <c:pt idx="6">
                  <c:v>0.41972914014352081</c:v>
                </c:pt>
                <c:pt idx="7">
                  <c:v>0.57504205818752196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7216"/>
        <c:axId val="97015680"/>
      </c:lineChart>
      <c:catAx>
        <c:axId val="97000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014144"/>
        <c:crosses val="autoZero"/>
        <c:auto val="1"/>
        <c:lblAlgn val="ctr"/>
        <c:lblOffset val="100"/>
        <c:noMultiLvlLbl val="0"/>
      </c:catAx>
      <c:valAx>
        <c:axId val="97014144"/>
        <c:scaling>
          <c:orientation val="minMax"/>
          <c:max val="200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es-PE"/>
          </a:p>
        </c:txPr>
        <c:crossAx val="97000064"/>
        <c:crosses val="autoZero"/>
        <c:crossBetween val="between"/>
      </c:valAx>
      <c:valAx>
        <c:axId val="97015680"/>
        <c:scaling>
          <c:orientation val="minMax"/>
          <c:max val="0.65000000000000013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300">
                <a:solidFill>
                  <a:schemeClr val="bg1"/>
                </a:solidFill>
              </a:defRPr>
            </a:pPr>
            <a:endParaRPr lang="es-PE"/>
          </a:p>
        </c:txPr>
        <c:crossAx val="97017216"/>
        <c:crosses val="max"/>
        <c:crossBetween val="between"/>
      </c:valAx>
      <c:catAx>
        <c:axId val="9701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97015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Centro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Inversión pública 2017,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09438828804666"/>
          <c:y val="0.179653125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Centro!$T$64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Centro!$R$65:$R$67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Centro!$T$65:$T$67</c:f>
              <c:numCache>
                <c:formatCode>#,##0.0</c:formatCode>
                <c:ptCount val="3"/>
                <c:pt idx="0">
                  <c:v>1484.8533719999998</c:v>
                </c:pt>
                <c:pt idx="1">
                  <c:v>1258.693125</c:v>
                </c:pt>
                <c:pt idx="2">
                  <c:v>3321.9308449999999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33707253440829343"/>
          <c:y val="0.41877569444444446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Ejecución del Presupuesto para proyectos de inversión pública por tipo de gasto, 2017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Centro!$S$49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Centro!$R$50:$R$53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Centro!$S$50:$S$53</c:f>
              <c:numCache>
                <c:formatCode>#,##0.0</c:formatCode>
                <c:ptCount val="4"/>
                <c:pt idx="0">
                  <c:v>4705.0854759999984</c:v>
                </c:pt>
                <c:pt idx="1">
                  <c:v>5349.1553760000015</c:v>
                </c:pt>
                <c:pt idx="2">
                  <c:v>506.01901700000002</c:v>
                </c:pt>
                <c:pt idx="3">
                  <c:v>499.73781000000008</c:v>
                </c:pt>
              </c:numCache>
            </c:numRef>
          </c:val>
        </c:ser>
        <c:ser>
          <c:idx val="1"/>
          <c:order val="1"/>
          <c:tx>
            <c:strRef>
              <c:f>Centro!$T$49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Centro!$R$50:$R$53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Centro!$T$50:$T$53</c:f>
              <c:numCache>
                <c:formatCode>#,##0.0</c:formatCode>
                <c:ptCount val="4"/>
                <c:pt idx="0">
                  <c:v>2681.7012770000015</c:v>
                </c:pt>
                <c:pt idx="1">
                  <c:v>3001.2636549999993</c:v>
                </c:pt>
                <c:pt idx="2">
                  <c:v>161.59257000000005</c:v>
                </c:pt>
                <c:pt idx="3">
                  <c:v>220.91983499999998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792"/>
        <c:axId val="97107968"/>
      </c:barChart>
      <c:catAx>
        <c:axId val="9708979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107968"/>
        <c:crosses val="autoZero"/>
        <c:auto val="1"/>
        <c:lblAlgn val="ctr"/>
        <c:lblOffset val="100"/>
        <c:noMultiLvlLbl val="0"/>
      </c:catAx>
      <c:valAx>
        <c:axId val="97107968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9708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Centro: Ejecución de la inversión pública 2017, por niveles de gobierno</a:t>
            </a:r>
          </a:p>
          <a:p>
            <a:pPr>
              <a:defRPr sz="1000" b="1"/>
            </a:pPr>
            <a:r>
              <a:rPr lang="en-US" sz="1000" b="0"/>
              <a:t>(Millones</a:t>
            </a:r>
            <a:r>
              <a:rPr lang="en-US" sz="1000" b="0" baseline="0"/>
              <a:t> S/)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Centro!$G$53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Centro!$E$54:$E$56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Centro!$G$54:$G$56</c:f>
              <c:numCache>
                <c:formatCode>#,##0.0</c:formatCode>
                <c:ptCount val="3"/>
                <c:pt idx="0">
                  <c:v>2404.104636</c:v>
                </c:pt>
                <c:pt idx="1">
                  <c:v>2373.0557949999998</c:v>
                </c:pt>
                <c:pt idx="2">
                  <c:v>6282.8372479999998</c:v>
                </c:pt>
              </c:numCache>
            </c:numRef>
          </c:val>
        </c:ser>
        <c:ser>
          <c:idx val="1"/>
          <c:order val="1"/>
          <c:tx>
            <c:strRef>
              <c:f>Centro!$H$53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Centro!$E$54:$E$56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Centro!$H$54:$H$56</c:f>
              <c:numCache>
                <c:formatCode>#,##0.0</c:formatCode>
                <c:ptCount val="3"/>
                <c:pt idx="0">
                  <c:v>1484.8533719999998</c:v>
                </c:pt>
                <c:pt idx="1">
                  <c:v>1258.693125</c:v>
                </c:pt>
                <c:pt idx="2">
                  <c:v>3321.9308449999999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91808"/>
        <c:axId val="97193344"/>
      </c:barChart>
      <c:catAx>
        <c:axId val="97191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97193344"/>
        <c:crosses val="autoZero"/>
        <c:auto val="1"/>
        <c:lblAlgn val="ctr"/>
        <c:lblOffset val="100"/>
        <c:noMultiLvlLbl val="0"/>
      </c:catAx>
      <c:valAx>
        <c:axId val="9719334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9719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25</xdr:row>
      <xdr:rowOff>100853</xdr:rowOff>
    </xdr:from>
    <xdr:to>
      <xdr:col>14</xdr:col>
      <xdr:colOff>705970</xdr:colOff>
      <xdr:row>27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43</xdr:row>
      <xdr:rowOff>155121</xdr:rowOff>
    </xdr:from>
    <xdr:to>
      <xdr:col>14</xdr:col>
      <xdr:colOff>736306</xdr:colOff>
      <xdr:row>47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62</xdr:row>
      <xdr:rowOff>155121</xdr:rowOff>
    </xdr:from>
    <xdr:to>
      <xdr:col>14</xdr:col>
      <xdr:colOff>736306</xdr:colOff>
      <xdr:row>66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722377</xdr:colOff>
      <xdr:row>9</xdr:row>
      <xdr:rowOff>58772</xdr:rowOff>
    </xdr:from>
    <xdr:to>
      <xdr:col>22</xdr:col>
      <xdr:colOff>810986</xdr:colOff>
      <xdr:row>24</xdr:row>
      <xdr:rowOff>90797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739779</xdr:colOff>
      <xdr:row>25</xdr:row>
      <xdr:rowOff>160448</xdr:rowOff>
    </xdr:from>
    <xdr:to>
      <xdr:col>22</xdr:col>
      <xdr:colOff>792172</xdr:colOff>
      <xdr:row>40</xdr:row>
      <xdr:rowOff>182948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744311</xdr:colOff>
      <xdr:row>59</xdr:row>
      <xdr:rowOff>92768</xdr:rowOff>
    </xdr:from>
    <xdr:to>
      <xdr:col>22</xdr:col>
      <xdr:colOff>791261</xdr:colOff>
      <xdr:row>74</xdr:row>
      <xdr:rowOff>115268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745160</xdr:colOff>
      <xdr:row>43</xdr:row>
      <xdr:rowOff>51665</xdr:rowOff>
    </xdr:from>
    <xdr:to>
      <xdr:col>22</xdr:col>
      <xdr:colOff>828262</xdr:colOff>
      <xdr:row>58</xdr:row>
      <xdr:rowOff>33131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750428</xdr:colOff>
      <xdr:row>76</xdr:row>
      <xdr:rowOff>176212</xdr:rowOff>
    </xdr:from>
    <xdr:to>
      <xdr:col>22</xdr:col>
      <xdr:colOff>802821</xdr:colOff>
      <xdr:row>93</xdr:row>
      <xdr:rowOff>8212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20 de diciembre de 2017		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20 de diciembre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0.71906</cdr:x>
      <cdr:y>0.29618</cdr:y>
    </cdr:from>
    <cdr:to>
      <cdr:x>0.94318</cdr:x>
      <cdr:y>0.73472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879018" y="852985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6,065.5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61,8%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53,0%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52,9%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20 de diciembre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20 de diciembre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20 de diciembre de 2017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2" sqref="B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09" t="s">
        <v>97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2:18" ht="19.5" customHeight="1" x14ac:dyDescent="0.25">
      <c r="B4" s="110" t="s">
        <v>98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2:18" ht="15" customHeight="1" x14ac:dyDescent="0.25">
      <c r="B5" s="111" t="s">
        <v>99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212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6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61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964.0 millones, lo que equivale a un avance en la ejecución del presupuesto del 57.4%. Por niveles de gobierno, el Gobierno Nacional viene ejecutando el 55.8% de su presupuesto para esta región, seguido del Gobierno Regional (69.4%) y de los gobiernos locales que en conjunto tienen una ejecución del 50.8%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ht="15" customHeight="1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76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312.16708199999999</v>
      </c>
      <c r="H16" s="7">
        <v>174.25779299999999</v>
      </c>
      <c r="I16" s="8">
        <f>+H16/G16</f>
        <v>0.55821962996085539</v>
      </c>
      <c r="J16" s="7">
        <v>392.56005299999998</v>
      </c>
      <c r="K16" s="7">
        <v>234.66273699999999</v>
      </c>
      <c r="L16" s="8">
        <f t="shared" ref="L16:L19" si="0">+K16/J16</f>
        <v>0.59777538546439923</v>
      </c>
      <c r="M16" s="56">
        <f>+(I16-L16)*100</f>
        <v>-3.9555755503543844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508.35018500000001</v>
      </c>
      <c r="H17" s="7">
        <v>352.62576100000001</v>
      </c>
      <c r="I17" s="8">
        <f t="shared" ref="I17:I19" si="1">+H17/G17</f>
        <v>0.69366702600885255</v>
      </c>
      <c r="J17" s="7">
        <v>419.02189800000002</v>
      </c>
      <c r="K17" s="7">
        <v>280.84366699999998</v>
      </c>
      <c r="L17" s="8">
        <f t="shared" si="0"/>
        <v>0.67023625338072423</v>
      </c>
      <c r="M17" s="56">
        <f t="shared" ref="M17:M19" si="2">+(I17-L17)*100</f>
        <v>2.3430772628128316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860.30963899999995</v>
      </c>
      <c r="H18" s="7">
        <v>437.16049600000002</v>
      </c>
      <c r="I18" s="8">
        <f t="shared" si="1"/>
        <v>0.50814320354255615</v>
      </c>
      <c r="J18" s="7">
        <v>788.72286799999995</v>
      </c>
      <c r="K18" s="7">
        <v>486.85837800000002</v>
      </c>
      <c r="L18" s="8">
        <f t="shared" si="0"/>
        <v>0.61727432759056255</v>
      </c>
      <c r="M18" s="56">
        <f t="shared" si="2"/>
        <v>-10.913112404800639</v>
      </c>
      <c r="N18" s="19"/>
      <c r="O18" s="20"/>
    </row>
    <row r="19" spans="2:15" x14ac:dyDescent="0.25">
      <c r="B19" s="16"/>
      <c r="C19" s="19"/>
      <c r="E19" s="62" t="s">
        <v>0</v>
      </c>
      <c r="F19" s="50"/>
      <c r="G19" s="7">
        <f t="shared" ref="G19:H19" si="3">SUM(G16:G18)</f>
        <v>1680.8269059999998</v>
      </c>
      <c r="H19" s="63">
        <f t="shared" si="3"/>
        <v>964.04404999999997</v>
      </c>
      <c r="I19" s="8">
        <f t="shared" si="1"/>
        <v>0.57355343763160826</v>
      </c>
      <c r="J19" s="7">
        <f t="shared" ref="J19:K19" si="4">SUM(J16:J18)</f>
        <v>1600.304819</v>
      </c>
      <c r="K19" s="7">
        <f t="shared" si="4"/>
        <v>1002.364782</v>
      </c>
      <c r="L19" s="8">
        <f t="shared" si="0"/>
        <v>0.62635865998726337</v>
      </c>
      <c r="M19" s="56">
        <f t="shared" si="2"/>
        <v>-5.2805222355655097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57.6%, mientras que para los proyectos del tipo social se registra un avance del 58.6% a dos meses de culminar el año 2017. Cabe resaltar que estos dos tipos de proyectos absorben el 94.3%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794.05037400000015</v>
      </c>
      <c r="I28" s="71">
        <f>+H28/H$32</f>
        <v>0.47241650592663709</v>
      </c>
      <c r="J28" s="65">
        <v>457.26996400000002</v>
      </c>
      <c r="K28" s="71">
        <f>+J28/H28</f>
        <v>0.57587022054598258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790.76242100000002</v>
      </c>
      <c r="I29" s="71">
        <f t="shared" ref="I29:I31" si="5">+H29/H$32</f>
        <v>0.470460353875368</v>
      </c>
      <c r="J29" s="65">
        <v>463.52993599999996</v>
      </c>
      <c r="K29" s="71">
        <f t="shared" ref="K29:K32" si="6">+J29/H29</f>
        <v>0.58618103704753566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52.910157000000005</v>
      </c>
      <c r="I30" s="71">
        <f t="shared" si="5"/>
        <v>3.1478647093956029E-2</v>
      </c>
      <c r="J30" s="65">
        <v>20.288573000000003</v>
      </c>
      <c r="K30" s="71">
        <f t="shared" si="6"/>
        <v>0.38345327533237145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43.103953999999995</v>
      </c>
      <c r="I31" s="71">
        <f t="shared" si="5"/>
        <v>2.5644493104038869E-2</v>
      </c>
      <c r="J31" s="65">
        <v>22.955577999999999</v>
      </c>
      <c r="K31" s="71">
        <f t="shared" si="6"/>
        <v>0.532563161142943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54">
        <f>SUM(H28:H31)</f>
        <v>1680.8269060000002</v>
      </c>
      <c r="I32" s="70">
        <f>SUM(I28:I31)</f>
        <v>0.99999999999999989</v>
      </c>
      <c r="J32" s="66">
        <f>SUM(J28:J31)</f>
        <v>964.04405099999997</v>
      </c>
      <c r="K32" s="70">
        <f t="shared" si="6"/>
        <v>0.57355343822655336</v>
      </c>
      <c r="L32" s="5"/>
      <c r="M32" s="76"/>
      <c r="N32" s="76"/>
      <c r="O32" s="20"/>
    </row>
    <row r="33" spans="2:15" x14ac:dyDescent="0.25">
      <c r="B33" s="16"/>
      <c r="C33" s="19"/>
      <c r="E33" s="11"/>
      <c r="F33" s="119" t="s">
        <v>91</v>
      </c>
      <c r="G33" s="119"/>
      <c r="H33" s="119"/>
      <c r="I33" s="119"/>
      <c r="J33" s="119"/>
      <c r="K33" s="119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63.1%, del mismo modo para proyectos SANEAMIENTO se tiene un nivel de avance de 44.0%. Cabe destacar que solo estos dos sectores concentran el 56.0%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50</v>
      </c>
      <c r="G41" s="74"/>
      <c r="H41" s="63">
        <v>595.78829700000006</v>
      </c>
      <c r="I41" s="71">
        <f>+H41/H$49</f>
        <v>0.35446142304911443</v>
      </c>
      <c r="J41" s="65">
        <v>375.78452200000004</v>
      </c>
      <c r="K41" s="71">
        <f>+J41/H41</f>
        <v>0.63073498404081607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51</v>
      </c>
      <c r="G42" s="74"/>
      <c r="H42" s="63">
        <v>345.52488800000003</v>
      </c>
      <c r="I42" s="71">
        <f t="shared" ref="I42:I48" si="7">+H42/H$49</f>
        <v>0.20556839420322798</v>
      </c>
      <c r="J42" s="65">
        <v>151.968875</v>
      </c>
      <c r="K42" s="71">
        <f t="shared" ref="K42:K49" si="8">+J42/H42</f>
        <v>0.43982034370849715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52</v>
      </c>
      <c r="G43" s="74"/>
      <c r="H43" s="63">
        <v>229.59573</v>
      </c>
      <c r="I43" s="71">
        <f t="shared" si="7"/>
        <v>0.13659689119707608</v>
      </c>
      <c r="J43" s="65">
        <v>139.12041399999998</v>
      </c>
      <c r="K43" s="71">
        <f t="shared" si="8"/>
        <v>0.60593641702308654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61</v>
      </c>
      <c r="G44" s="74"/>
      <c r="H44" s="63">
        <v>165.943827</v>
      </c>
      <c r="I44" s="71">
        <f t="shared" si="7"/>
        <v>9.8727493240163541E-2</v>
      </c>
      <c r="J44" s="65">
        <v>146.38366600000001</v>
      </c>
      <c r="K44" s="71">
        <f t="shared" si="8"/>
        <v>0.88212781786694605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53</v>
      </c>
      <c r="G45" s="74"/>
      <c r="H45" s="63">
        <v>84.358610999999996</v>
      </c>
      <c r="I45" s="71">
        <f t="shared" si="7"/>
        <v>5.0188755724261354E-2</v>
      </c>
      <c r="J45" s="65">
        <v>36.532398000000001</v>
      </c>
      <c r="K45" s="71">
        <f t="shared" si="8"/>
        <v>0.43306068659665348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54</v>
      </c>
      <c r="G46" s="74"/>
      <c r="H46" s="63">
        <v>53.750033999999999</v>
      </c>
      <c r="I46" s="71">
        <f t="shared" si="7"/>
        <v>3.197832793378666E-2</v>
      </c>
      <c r="J46" s="65">
        <v>26.61571</v>
      </c>
      <c r="K46" s="71">
        <f t="shared" si="8"/>
        <v>0.49517568677258883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56</v>
      </c>
      <c r="G47" s="74"/>
      <c r="H47" s="63">
        <v>43.103953999999995</v>
      </c>
      <c r="I47" s="71">
        <f t="shared" si="7"/>
        <v>2.5644493104038872E-2</v>
      </c>
      <c r="J47" s="65">
        <v>22.955577999999999</v>
      </c>
      <c r="K47" s="71">
        <f t="shared" si="8"/>
        <v>0.532563161142943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3">
        <v>162.76156500000002</v>
      </c>
      <c r="I48" s="71">
        <f t="shared" si="7"/>
        <v>9.683422154833117E-2</v>
      </c>
      <c r="J48" s="65">
        <v>64.682887999999991</v>
      </c>
      <c r="K48" s="71">
        <f t="shared" si="8"/>
        <v>0.39740886000942532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54">
        <f>SUM(H41:H48)</f>
        <v>1680.826906</v>
      </c>
      <c r="I49" s="70">
        <f>SUM(I41:I48)</f>
        <v>1</v>
      </c>
      <c r="J49" s="66">
        <f>SUM(J41:J48)</f>
        <v>964.04405100000008</v>
      </c>
      <c r="K49" s="70">
        <f t="shared" si="8"/>
        <v>0.57355343822655347</v>
      </c>
      <c r="L49" s="5"/>
      <c r="M49" s="76"/>
      <c r="N49" s="76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2,377  proyectos presupuestados para el 2017, 612 no cuentan con ningún avance en ejecución del gasto, mientras que 417 (17.5% de proyectos) no superan el 50,0% de ejecución, 986 proyectos (41.5% del total) tienen un nivel de ejecución mayor al 50,0% pero no culminan al 100% y 362 proyectos por S/ 30.3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101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101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101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101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169.06021200000035</v>
      </c>
      <c r="I58" s="63">
        <v>0</v>
      </c>
      <c r="J58" s="106">
        <v>612</v>
      </c>
      <c r="K58" s="71">
        <f>+J58/J$62</f>
        <v>0.25746739587715606</v>
      </c>
      <c r="L58" s="76"/>
      <c r="M58" s="81">
        <f>SUM(J59:J61)</f>
        <v>1765</v>
      </c>
      <c r="N58" s="76"/>
      <c r="O58" s="101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0.23900947344554491</v>
      </c>
      <c r="H59" s="63">
        <v>436.11365900000015</v>
      </c>
      <c r="I59" s="63">
        <v>104.23529599999996</v>
      </c>
      <c r="J59" s="106">
        <v>417</v>
      </c>
      <c r="K59" s="71">
        <f t="shared" ref="K59:K61" si="10">+J59/J$62</f>
        <v>0.1754312158182583</v>
      </c>
      <c r="L59" s="76"/>
      <c r="M59" s="76"/>
      <c r="N59" s="76"/>
      <c r="O59" s="101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0.79351653365565478</v>
      </c>
      <c r="H60" s="63">
        <v>1045.3343689999997</v>
      </c>
      <c r="I60" s="63">
        <v>829.49010500000088</v>
      </c>
      <c r="J60" s="106">
        <v>986</v>
      </c>
      <c r="K60" s="71">
        <f t="shared" si="10"/>
        <v>0.41480858224652922</v>
      </c>
      <c r="L60" s="76"/>
      <c r="M60" s="76"/>
      <c r="N60" s="76"/>
      <c r="O60" s="101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30.318666000000004</v>
      </c>
      <c r="I61" s="63">
        <v>30.318666000000004</v>
      </c>
      <c r="J61" s="106">
        <v>362</v>
      </c>
      <c r="K61" s="71">
        <f t="shared" si="10"/>
        <v>0.15229280605805637</v>
      </c>
      <c r="L61" s="76"/>
      <c r="M61" s="76"/>
      <c r="N61" s="76"/>
      <c r="O61" s="101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0.57355344774567807</v>
      </c>
      <c r="H62" s="54">
        <f t="shared" ref="H62:J62" si="11">SUM(H58:H61)</f>
        <v>1680.826906</v>
      </c>
      <c r="I62" s="54">
        <f t="shared" si="11"/>
        <v>964.04406700000084</v>
      </c>
      <c r="J62" s="77">
        <f t="shared" si="11"/>
        <v>2377</v>
      </c>
      <c r="K62" s="70">
        <f>SUM(K58:K61)</f>
        <v>1</v>
      </c>
      <c r="L62" s="76"/>
      <c r="M62" s="76"/>
      <c r="N62" s="76"/>
      <c r="O62" s="101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62.8%, mientras que para los proyectos del tipo social se registra un avance del 48.0% a dos meses de culminar el año 2017. Cabe resaltar que estos dos tipos de proyectos absorben el 91.1%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219.367355</v>
      </c>
      <c r="I77" s="71">
        <f>+H77/$H$81</f>
        <v>0.70272417448550828</v>
      </c>
      <c r="J77" s="65">
        <v>137.68138200000001</v>
      </c>
      <c r="K77" s="71">
        <f>+J77/H77</f>
        <v>0.62762931157190649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65.098759000000015</v>
      </c>
      <c r="I78" s="71">
        <f>+H78/$H$81</f>
        <v>0.20853819237737567</v>
      </c>
      <c r="J78" s="65">
        <v>31.238130000000002</v>
      </c>
      <c r="K78" s="71">
        <f t="shared" ref="K78:K81" si="12">+J78/H78</f>
        <v>0.47985753461137398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27.420559000000001</v>
      </c>
      <c r="I79" s="71">
        <f>+H79/$H$81</f>
        <v>8.7839367380831007E-2</v>
      </c>
      <c r="J79" s="65">
        <v>5.2765110000000002</v>
      </c>
      <c r="K79" s="71">
        <f t="shared" si="12"/>
        <v>0.19242900919707728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0.28040900000000002</v>
      </c>
      <c r="I80" s="71">
        <f>+H80/$H$81</f>
        <v>8.9826575628496269E-4</v>
      </c>
      <c r="J80" s="65">
        <v>6.1768999999999998E-2</v>
      </c>
      <c r="K80" s="71">
        <f t="shared" si="12"/>
        <v>0.22028180265255393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312.16708200000005</v>
      </c>
      <c r="I81" s="70">
        <f>+H81/$H$81</f>
        <v>1</v>
      </c>
      <c r="J81" s="66">
        <f>SUM(J77:J80)</f>
        <v>174.25779200000002</v>
      </c>
      <c r="K81" s="70">
        <f t="shared" si="12"/>
        <v>0.55821962675744263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70.5%, del mismo modo para proyectos EDUCACION se tiene un nivel de avance de 50.7%. Cabe destacar que solo estos dos sectores concentran el 67.3%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50</v>
      </c>
      <c r="G90" s="74"/>
      <c r="H90" s="65">
        <v>155.923361</v>
      </c>
      <c r="I90" s="71">
        <f t="shared" ref="I90:I97" si="13">+H90/$H$98</f>
        <v>0.49948687735114877</v>
      </c>
      <c r="J90" s="65">
        <v>109.93622900000001</v>
      </c>
      <c r="K90" s="71">
        <f>+J90/H90</f>
        <v>0.70506579831870098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52</v>
      </c>
      <c r="G91" s="74"/>
      <c r="H91" s="65">
        <v>54.295387000000005</v>
      </c>
      <c r="I91" s="71">
        <f t="shared" si="13"/>
        <v>0.17393053313673865</v>
      </c>
      <c r="J91" s="65">
        <v>27.544150000000002</v>
      </c>
      <c r="K91" s="71">
        <f t="shared" ref="K91:K98" si="14">+J91/H91</f>
        <v>0.50730184499836051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53</v>
      </c>
      <c r="G92" s="74"/>
      <c r="H92" s="65">
        <v>31.648789000000001</v>
      </c>
      <c r="I92" s="71">
        <f t="shared" si="13"/>
        <v>0.1013841331290658</v>
      </c>
      <c r="J92" s="65">
        <v>17.529394</v>
      </c>
      <c r="K92" s="71">
        <f t="shared" si="14"/>
        <v>0.55387250362091267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54</v>
      </c>
      <c r="G93" s="74"/>
      <c r="H93" s="65">
        <v>18.815808000000001</v>
      </c>
      <c r="I93" s="71">
        <f t="shared" si="13"/>
        <v>6.0274798609290907E-2</v>
      </c>
      <c r="J93" s="65">
        <v>5.6666150000000002</v>
      </c>
      <c r="K93" s="71">
        <f t="shared" si="14"/>
        <v>0.30116245871556513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63</v>
      </c>
      <c r="G94" s="74"/>
      <c r="H94" s="65">
        <v>15.479181000000001</v>
      </c>
      <c r="I94" s="71">
        <f t="shared" si="13"/>
        <v>4.9586205248892963E-2</v>
      </c>
      <c r="J94" s="65">
        <v>1.3839000000000001</v>
      </c>
      <c r="K94" s="71">
        <f t="shared" si="14"/>
        <v>8.9403954899164251E-2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70</v>
      </c>
      <c r="G95" s="74"/>
      <c r="H95" s="65">
        <v>8.1392229999999994</v>
      </c>
      <c r="I95" s="71">
        <f t="shared" si="13"/>
        <v>2.6073290456679221E-2</v>
      </c>
      <c r="J95" s="65">
        <v>2.3632420000000001</v>
      </c>
      <c r="K95" s="71">
        <f t="shared" si="14"/>
        <v>0.2903522854700013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66</v>
      </c>
      <c r="G96" s="74"/>
      <c r="H96" s="65">
        <v>7.4895899999999997</v>
      </c>
      <c r="I96" s="71">
        <f t="shared" si="13"/>
        <v>2.399224784373645E-2</v>
      </c>
      <c r="J96" s="65">
        <v>1.0111190000000001</v>
      </c>
      <c r="K96" s="71">
        <f t="shared" si="14"/>
        <v>0.13500325117930356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20.375742999999996</v>
      </c>
      <c r="I97" s="71">
        <f t="shared" si="13"/>
        <v>6.5271914224447267E-2</v>
      </c>
      <c r="J97" s="65">
        <v>8.8231430000000017</v>
      </c>
      <c r="K97" s="71">
        <f t="shared" si="14"/>
        <v>0.43302190256325884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312.16708199999999</v>
      </c>
      <c r="I98" s="70">
        <f>SUM(I90:I97)</f>
        <v>0.99999999999999989</v>
      </c>
      <c r="J98" s="66">
        <f>SUM(J90:J97)</f>
        <v>174.25779200000005</v>
      </c>
      <c r="K98" s="70">
        <f t="shared" si="14"/>
        <v>0.55821962675744285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326  proyectos presupuestados para el 2017, 99 no cuentan con ningún avance en ejecución del gasto, mientras que 87 (26.7% de proyectos) no superan el 50,0% de ejecución, 113 proyectos (34.7% del total) tienen un nivel de ejecución mayor al 50,0% pero no culminan al 100% y 27 proyectos por S/ 7.5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10.024704000000003</v>
      </c>
      <c r="I107" s="65">
        <v>0</v>
      </c>
      <c r="J107" s="79">
        <v>99</v>
      </c>
      <c r="K107" s="71">
        <f>+J107/$J$111</f>
        <v>0.30368098159509205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0.1509115827906406</v>
      </c>
      <c r="H108" s="65">
        <v>85.820510000000013</v>
      </c>
      <c r="I108" s="65">
        <v>12.951309000000002</v>
      </c>
      <c r="J108" s="79">
        <v>87</v>
      </c>
      <c r="K108" s="71">
        <f>+J108/$J$111</f>
        <v>0.26687116564417179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0.73652832033712301</v>
      </c>
      <c r="H109" s="65">
        <v>208.80946700000007</v>
      </c>
      <c r="I109" s="65">
        <v>153.79408599999996</v>
      </c>
      <c r="J109" s="79">
        <v>113</v>
      </c>
      <c r="K109" s="71">
        <f>+J109/$J$111</f>
        <v>0.34662576687116564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7.5124010000000014</v>
      </c>
      <c r="I110" s="65">
        <v>7.5124010000000014</v>
      </c>
      <c r="J110" s="79">
        <v>27</v>
      </c>
      <c r="K110" s="71">
        <f>+J110/$J$111</f>
        <v>8.2822085889570546E-2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0.55821963957109333</v>
      </c>
      <c r="H111" s="66">
        <f t="shared" ref="H111:J111" si="16">SUM(H107:H110)</f>
        <v>312.16708200000011</v>
      </c>
      <c r="I111" s="66">
        <f t="shared" si="16"/>
        <v>174.25779599999998</v>
      </c>
      <c r="J111" s="80">
        <f t="shared" si="16"/>
        <v>326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62.2%, mientras que para los proyectos del tipo social se registra un avance del 75.0% a dos meses de culminar el año 2017. Cabe resaltar que estos dos tipos de proyectos absorben el 97.5%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206.19139399999995</v>
      </c>
      <c r="I126" s="71">
        <f>+H126/H$130</f>
        <v>0.40560896815646869</v>
      </c>
      <c r="J126" s="65">
        <v>128.32144399999999</v>
      </c>
      <c r="K126" s="71">
        <f>+J126/H126</f>
        <v>0.62234141547149158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289.25454400000001</v>
      </c>
      <c r="I127" s="71">
        <f t="shared" ref="I127:I129" si="17">+H127/H$130</f>
        <v>0.56900646942815614</v>
      </c>
      <c r="J127" s="65">
        <v>216.949398</v>
      </c>
      <c r="K127" s="71">
        <f t="shared" ref="K127:K130" si="18">+J127/H127</f>
        <v>0.75002935131072646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1.614787</v>
      </c>
      <c r="I128" s="71">
        <f t="shared" si="17"/>
        <v>3.1765248595316243E-3</v>
      </c>
      <c r="J128" s="65">
        <v>0</v>
      </c>
      <c r="K128" s="71">
        <f t="shared" si="18"/>
        <v>0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11.289459999999998</v>
      </c>
      <c r="I129" s="71">
        <f t="shared" si="17"/>
        <v>2.2208037555843517E-2</v>
      </c>
      <c r="J129" s="65">
        <v>7.3549199999999999</v>
      </c>
      <c r="K129" s="71">
        <f t="shared" si="18"/>
        <v>0.65148554492420374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508.35018499999995</v>
      </c>
      <c r="I130" s="70">
        <f>SUM(I126:I129)</f>
        <v>0.99999999999999989</v>
      </c>
      <c r="J130" s="66">
        <f>SUM(J126:J129)</f>
        <v>352.62576200000001</v>
      </c>
      <c r="K130" s="70">
        <f t="shared" si="18"/>
        <v>0.69366702797600055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TRANSPORTE cuenta con el mayor presupuesto en esta región, con un nivel de ejecución del 63.6%, del mismo modo para proyectos SALUD se tiene un nivel de avance de 90.3%. Cabe destacar que solo estos dos sectores concentran el 66.2%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50</v>
      </c>
      <c r="G139" s="74"/>
      <c r="H139" s="65">
        <v>177.59069699999998</v>
      </c>
      <c r="I139" s="71">
        <f>+H139/H$147</f>
        <v>0.34934716705178337</v>
      </c>
      <c r="J139" s="65">
        <v>113.02722</v>
      </c>
      <c r="K139" s="71">
        <f>+J139/H139</f>
        <v>0.63644786528429476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61</v>
      </c>
      <c r="G140" s="74"/>
      <c r="H140" s="65">
        <v>158.85187400000001</v>
      </c>
      <c r="I140" s="71">
        <f t="shared" ref="I140:I146" si="19">+H140/H$147</f>
        <v>0.31248513069784761</v>
      </c>
      <c r="J140" s="65">
        <v>143.41009700000001</v>
      </c>
      <c r="K140" s="71">
        <f t="shared" ref="K140:K147" si="20">+J140/H140</f>
        <v>0.9027913450992715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52</v>
      </c>
      <c r="G141" s="74"/>
      <c r="H141" s="65">
        <v>70.16313000000001</v>
      </c>
      <c r="I141" s="71">
        <f t="shared" si="19"/>
        <v>0.13802125399049478</v>
      </c>
      <c r="J141" s="65">
        <v>43.619931999999999</v>
      </c>
      <c r="K141" s="71">
        <f t="shared" si="20"/>
        <v>0.62169307441101895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51</v>
      </c>
      <c r="G142" s="74"/>
      <c r="H142" s="65">
        <v>50.974195000000002</v>
      </c>
      <c r="I142" s="71">
        <f t="shared" si="19"/>
        <v>0.10027378076000897</v>
      </c>
      <c r="J142" s="65">
        <v>23.243122</v>
      </c>
      <c r="K142" s="71">
        <f t="shared" si="20"/>
        <v>0.45597820622768048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53</v>
      </c>
      <c r="G143" s="74"/>
      <c r="H143" s="65">
        <v>18.600776999999997</v>
      </c>
      <c r="I143" s="71">
        <f t="shared" si="19"/>
        <v>3.6590479454630273E-2</v>
      </c>
      <c r="J143" s="65">
        <v>7.8132539999999997</v>
      </c>
      <c r="K143" s="71">
        <f>+J143/H143</f>
        <v>0.42004987211018124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56</v>
      </c>
      <c r="G144" s="74"/>
      <c r="H144" s="65">
        <v>11.289459999999998</v>
      </c>
      <c r="I144" s="71">
        <f t="shared" si="19"/>
        <v>2.2208037555843513E-2</v>
      </c>
      <c r="J144" s="65">
        <v>7.3549199999999999</v>
      </c>
      <c r="K144" s="71">
        <f t="shared" si="20"/>
        <v>0.65148554492420374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54</v>
      </c>
      <c r="G145" s="74"/>
      <c r="H145" s="65">
        <v>7.6861969999999999</v>
      </c>
      <c r="I145" s="71">
        <f t="shared" si="19"/>
        <v>1.5119886304359268E-2</v>
      </c>
      <c r="J145" s="65">
        <v>6.4958390000000001</v>
      </c>
      <c r="K145" s="71">
        <f t="shared" si="20"/>
        <v>0.84513043316480185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13.193855000000003</v>
      </c>
      <c r="I146" s="71">
        <f t="shared" si="19"/>
        <v>2.595426418503222E-2</v>
      </c>
      <c r="J146" s="65">
        <v>7.6613780000000009</v>
      </c>
      <c r="K146" s="71">
        <f t="shared" si="20"/>
        <v>0.58067774733010169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508.35018500000001</v>
      </c>
      <c r="I147" s="70">
        <f>SUM(I139:I146)</f>
        <v>0.99999999999999989</v>
      </c>
      <c r="J147" s="66">
        <f>SUM(J139:J146)</f>
        <v>352.62576200000001</v>
      </c>
      <c r="K147" s="70">
        <f t="shared" si="20"/>
        <v>0.69366702797600044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330  proyectos presupuestados para el 2017, 96 no cuentan con ningún avance en ejecución del gasto, mientras que 49 (14.8% de proyectos) no superan el 50,0% de ejecución, 133 proyectos (40.3% del total) tienen un nivel de ejecución mayor al 50,0% pero no culminan al 100% y 52 proyectos por S/ 6.2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76"/>
      <c r="F152" s="76"/>
      <c r="G152" s="76"/>
      <c r="H152" s="76"/>
      <c r="I152" s="76"/>
      <c r="J152" s="76"/>
      <c r="K152" s="76"/>
      <c r="L152" s="76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22.041338999999997</v>
      </c>
      <c r="I156" s="65">
        <v>0</v>
      </c>
      <c r="J156" s="79">
        <v>96</v>
      </c>
      <c r="K156" s="71">
        <f>+J156/J$160</f>
        <v>0.29090909090909089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0.34938264579593148</v>
      </c>
      <c r="H157" s="65">
        <v>93.769832000000008</v>
      </c>
      <c r="I157" s="65">
        <v>32.761552000000002</v>
      </c>
      <c r="J157" s="79">
        <v>49</v>
      </c>
      <c r="K157" s="71">
        <f t="shared" ref="K157:K159" si="22">+J157/J$160</f>
        <v>0.1484848484848485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0.81189750487035972</v>
      </c>
      <c r="H158" s="65">
        <v>386.35748000000007</v>
      </c>
      <c r="I158" s="65">
        <v>313.68267399999996</v>
      </c>
      <c r="J158" s="79">
        <v>133</v>
      </c>
      <c r="K158" s="71">
        <f t="shared" si="22"/>
        <v>0.40303030303030302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6.181534000000001</v>
      </c>
      <c r="I159" s="65">
        <v>6.181534000000001</v>
      </c>
      <c r="J159" s="79">
        <v>52</v>
      </c>
      <c r="K159" s="71">
        <f t="shared" si="22"/>
        <v>0.15757575757575756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0.69366702404170444</v>
      </c>
      <c r="H160" s="66">
        <f t="shared" ref="H160:J160" si="23">SUM(H156:H159)</f>
        <v>508.35018500000007</v>
      </c>
      <c r="I160" s="66">
        <f t="shared" si="23"/>
        <v>352.62575999999996</v>
      </c>
      <c r="J160" s="80">
        <f t="shared" si="23"/>
        <v>330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11"/>
      <c r="F161" s="119" t="s">
        <v>91</v>
      </c>
      <c r="G161" s="119"/>
      <c r="H161" s="119"/>
      <c r="I161" s="119"/>
      <c r="J161" s="119"/>
      <c r="K161" s="119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51.9%, mientras que para los proyectos del tipo social se registra un avance del 49.3% a dos meses de culminar el año 2017. Cabe resaltar que estos dos tipos de proyectos absorben el 93.6%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368.49162500000006</v>
      </c>
      <c r="I175" s="71">
        <f>+H175/H$179</f>
        <v>0.4283244175066136</v>
      </c>
      <c r="J175" s="65">
        <v>191.26713799999999</v>
      </c>
      <c r="K175" s="71">
        <f>+J175/H175</f>
        <v>0.51905423359350422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436.40911799999998</v>
      </c>
      <c r="I176" s="71">
        <f>+H176/H$179</f>
        <v>0.50726982265044684</v>
      </c>
      <c r="J176" s="65">
        <v>215.34240799999998</v>
      </c>
      <c r="K176" s="71">
        <f t="shared" ref="K176:K179" si="24">+J176/H176</f>
        <v>0.49344158753346667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23.874811000000001</v>
      </c>
      <c r="I177" s="71">
        <f t="shared" ref="I177:I178" si="25">+H177/H$179</f>
        <v>2.7751416371146805E-2</v>
      </c>
      <c r="J177" s="65">
        <v>15.012062</v>
      </c>
      <c r="K177" s="71">
        <f t="shared" si="24"/>
        <v>0.62878244355525992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31.534084999999997</v>
      </c>
      <c r="I178" s="71">
        <f t="shared" si="25"/>
        <v>3.6654343471792715E-2</v>
      </c>
      <c r="J178" s="65">
        <v>15.538888999999999</v>
      </c>
      <c r="K178" s="71">
        <f t="shared" si="24"/>
        <v>0.49276486062620811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860.30963900000006</v>
      </c>
      <c r="I179" s="70">
        <f>SUM(I175:I178)</f>
        <v>1</v>
      </c>
      <c r="J179" s="66">
        <f>SUM(J175:J178)</f>
        <v>437.16049699999996</v>
      </c>
      <c r="K179" s="70">
        <f t="shared" si="24"/>
        <v>0.50814320470492824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43.6%, del mismo modo para proyectos TRANSPORTE se tiene un nivel de avance de 58.3%. Cabe destacar que solo estos dos sectores concentran el 64.4%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291.933944</v>
      </c>
      <c r="I188" s="71">
        <f>+H188/H$196</f>
        <v>0.33933589810679782</v>
      </c>
      <c r="J188" s="65">
        <v>127.395015</v>
      </c>
      <c r="K188" s="71">
        <f>+J188/H188</f>
        <v>0.43638301615244851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50</v>
      </c>
      <c r="G189" s="74"/>
      <c r="H189" s="65">
        <v>262.27423900000002</v>
      </c>
      <c r="I189" s="71">
        <f t="shared" ref="I189:I195" si="26">+H189/H$196</f>
        <v>0.30486028182232194</v>
      </c>
      <c r="J189" s="65">
        <v>152.82107300000001</v>
      </c>
      <c r="K189" s="71">
        <f t="shared" ref="K189:K191" si="27">+J189/H189</f>
        <v>0.58267664251996931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52</v>
      </c>
      <c r="G190" s="74"/>
      <c r="H190" s="65">
        <v>105.137213</v>
      </c>
      <c r="I190" s="71">
        <f t="shared" si="26"/>
        <v>0.12220857262765135</v>
      </c>
      <c r="J190" s="65">
        <v>67.956331999999989</v>
      </c>
      <c r="K190" s="71">
        <f t="shared" si="27"/>
        <v>0.64635850676391804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64</v>
      </c>
      <c r="G191" s="74"/>
      <c r="H191" s="65">
        <v>35.871673000000001</v>
      </c>
      <c r="I191" s="71">
        <f t="shared" si="26"/>
        <v>4.1696235138892826E-2</v>
      </c>
      <c r="J191" s="65">
        <v>8.263814</v>
      </c>
      <c r="K191" s="71">
        <f t="shared" si="27"/>
        <v>0.2303715803832177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53</v>
      </c>
      <c r="G192" s="74"/>
      <c r="H192" s="65">
        <v>34.109044999999995</v>
      </c>
      <c r="I192" s="71">
        <f t="shared" si="26"/>
        <v>3.9647405368661688E-2</v>
      </c>
      <c r="J192" s="65">
        <v>11.18975</v>
      </c>
      <c r="K192" s="71">
        <f>+J192/H192</f>
        <v>0.32805814410810979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56</v>
      </c>
      <c r="G193" s="74"/>
      <c r="H193" s="65">
        <v>31.534084999999997</v>
      </c>
      <c r="I193" s="71">
        <f t="shared" si="26"/>
        <v>3.6654343471792715E-2</v>
      </c>
      <c r="J193" s="65">
        <v>15.538888999999999</v>
      </c>
      <c r="K193" s="71">
        <f t="shared" ref="K193:K196" si="28">+J193/H193</f>
        <v>0.49276486062620811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54</v>
      </c>
      <c r="G194" s="74"/>
      <c r="H194" s="65">
        <v>27.248028999999999</v>
      </c>
      <c r="I194" s="71">
        <f t="shared" si="26"/>
        <v>3.1672351168437855E-2</v>
      </c>
      <c r="J194" s="65">
        <v>14.453256</v>
      </c>
      <c r="K194" s="71">
        <f t="shared" si="28"/>
        <v>0.53043308196713967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72.201411000000022</v>
      </c>
      <c r="I195" s="71">
        <f t="shared" si="26"/>
        <v>8.3924912295443924E-2</v>
      </c>
      <c r="J195" s="65">
        <v>39.542368000000003</v>
      </c>
      <c r="K195" s="71">
        <f t="shared" si="28"/>
        <v>0.54766752411528341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860.30963899999995</v>
      </c>
      <c r="I196" s="70">
        <f>SUM(I188:I195)</f>
        <v>1.0000000000000002</v>
      </c>
      <c r="J196" s="66">
        <f>SUM(J188:J195)</f>
        <v>437.16049700000002</v>
      </c>
      <c r="K196" s="70">
        <f t="shared" si="28"/>
        <v>0.50814320470492835</v>
      </c>
      <c r="L196" s="5"/>
      <c r="M196" s="76"/>
      <c r="N196" s="76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1,721  proyectos presupuestados para el 2017, 417 no cuentan con ningún avance en ejecución del gasto, mientras que 281 (16.3% de proyectos) no superan el 50,0% de ejecución, 740 proyectos (43.0% del total) tienen un nivel de ejecución mayor al 50,0% pero no culminan al 100% y 283 proyectos por S/ 16.6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19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19"/>
      <c r="E205" s="76"/>
      <c r="F205" s="79" t="s">
        <v>26</v>
      </c>
      <c r="G205" s="71">
        <f>+I205/H205</f>
        <v>0</v>
      </c>
      <c r="H205" s="65">
        <v>136.99416900000006</v>
      </c>
      <c r="I205" s="65">
        <v>0</v>
      </c>
      <c r="J205" s="79">
        <v>417</v>
      </c>
      <c r="K205" s="71">
        <f>+J205/J$209</f>
        <v>0.24230098779779199</v>
      </c>
      <c r="L205" s="76"/>
      <c r="M205" s="19"/>
      <c r="N205" s="19"/>
      <c r="O205" s="20"/>
    </row>
    <row r="206" spans="2:15" x14ac:dyDescent="0.25">
      <c r="B206" s="16"/>
      <c r="C206" s="19"/>
      <c r="D206" s="19"/>
      <c r="E206" s="76"/>
      <c r="F206" s="79" t="s">
        <v>27</v>
      </c>
      <c r="G206" s="71">
        <f t="shared" ref="G206:G209" si="29">+I206/H206</f>
        <v>0.22813690265824843</v>
      </c>
      <c r="H206" s="65">
        <v>256.52331700000013</v>
      </c>
      <c r="I206" s="65">
        <v>58.522435000000037</v>
      </c>
      <c r="J206" s="79">
        <v>281</v>
      </c>
      <c r="K206" s="71">
        <f t="shared" ref="K206:K208" si="30">+J206/J$209</f>
        <v>0.16327716443927948</v>
      </c>
      <c r="L206" s="76"/>
      <c r="M206" s="19"/>
      <c r="N206" s="19"/>
      <c r="O206" s="20"/>
    </row>
    <row r="207" spans="2:15" x14ac:dyDescent="0.25">
      <c r="B207" s="16"/>
      <c r="C207" s="19"/>
      <c r="D207" s="19"/>
      <c r="E207" s="76"/>
      <c r="F207" s="79" t="s">
        <v>28</v>
      </c>
      <c r="G207" s="71">
        <f t="shared" si="29"/>
        <v>0.80417490761914889</v>
      </c>
      <c r="H207" s="65">
        <v>450.16742199999976</v>
      </c>
      <c r="I207" s="65">
        <v>362.01334500000024</v>
      </c>
      <c r="J207" s="79">
        <v>740</v>
      </c>
      <c r="K207" s="71">
        <f t="shared" si="30"/>
        <v>0.42998256827425912</v>
      </c>
      <c r="L207" s="76"/>
      <c r="M207" s="19"/>
      <c r="N207" s="19"/>
      <c r="O207" s="20"/>
    </row>
    <row r="208" spans="2:15" x14ac:dyDescent="0.25">
      <c r="B208" s="16"/>
      <c r="C208" s="19"/>
      <c r="D208" s="19"/>
      <c r="E208" s="76"/>
      <c r="F208" s="79" t="s">
        <v>29</v>
      </c>
      <c r="G208" s="71">
        <f t="shared" si="29"/>
        <v>1</v>
      </c>
      <c r="H208" s="65">
        <v>16.624731000000001</v>
      </c>
      <c r="I208" s="65">
        <v>16.624731000000001</v>
      </c>
      <c r="J208" s="79">
        <v>283</v>
      </c>
      <c r="K208" s="71">
        <f t="shared" si="30"/>
        <v>0.16443927948866938</v>
      </c>
      <c r="L208" s="76"/>
      <c r="M208" s="19"/>
      <c r="N208" s="19"/>
      <c r="O208" s="20"/>
    </row>
    <row r="209" spans="2:15" x14ac:dyDescent="0.25">
      <c r="B209" s="16"/>
      <c r="C209" s="19"/>
      <c r="D209" s="19"/>
      <c r="E209" s="76"/>
      <c r="F209" s="107" t="s">
        <v>0</v>
      </c>
      <c r="G209" s="70">
        <f t="shared" si="29"/>
        <v>0.50814322097813935</v>
      </c>
      <c r="H209" s="66">
        <f t="shared" ref="H209:J209" si="31">SUM(H205:H208)</f>
        <v>860.30963899999995</v>
      </c>
      <c r="I209" s="66">
        <f t="shared" si="31"/>
        <v>437.16051100000027</v>
      </c>
      <c r="J209" s="80">
        <f t="shared" si="31"/>
        <v>1721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F210:K210"/>
    <mergeCell ref="F186:K186"/>
    <mergeCell ref="F187:G187"/>
    <mergeCell ref="F197:K197"/>
    <mergeCell ref="C199:N200"/>
    <mergeCell ref="E202:L202"/>
    <mergeCell ref="F203:K203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F105:K105"/>
    <mergeCell ref="F75:K75"/>
    <mergeCell ref="F76:G76"/>
    <mergeCell ref="F81:G81"/>
    <mergeCell ref="F82:K82"/>
    <mergeCell ref="C84:N85"/>
    <mergeCell ref="E87:L87"/>
    <mergeCell ref="F88:K88"/>
    <mergeCell ref="F89:G89"/>
    <mergeCell ref="F99:K99"/>
    <mergeCell ref="C101:N102"/>
    <mergeCell ref="E104:L104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</mergeCells>
  <conditionalFormatting sqref="I81">
    <cfRule type="cellIs" dxfId="7" priority="5" operator="equal">
      <formula>0</formula>
    </cfRule>
  </conditionalFormatting>
  <conditionalFormatting sqref="I101">
    <cfRule type="cellIs" dxfId="6" priority="3" operator="equal">
      <formula>0</formula>
    </cfRule>
  </conditionalFormatting>
  <conditionalFormatting sqref="I150">
    <cfRule type="cellIs" dxfId="5" priority="2" operator="equal">
      <formula>0</formula>
    </cfRule>
  </conditionalFormatting>
  <conditionalFormatting sqref="I199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212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6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61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437.0 millones, lo que equivale a un avance en la ejecución del presupuesto del 57.5%. Por niveles de gobierno, el Gobierno Nacional viene ejecutando el 71.4% de su presupuesto para esta región, seguido del Gobierno Regional (55.0%) y de los gobiernos locales que en conjunto tienen una ejecución del 53.3%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ht="15" customHeight="1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76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147.471701</v>
      </c>
      <c r="H16" s="7">
        <v>105.274828</v>
      </c>
      <c r="I16" s="8">
        <f>+H16/G16</f>
        <v>0.71386460782736882</v>
      </c>
      <c r="J16" s="7">
        <v>161.97320400000001</v>
      </c>
      <c r="K16" s="7">
        <v>119.847413</v>
      </c>
      <c r="L16" s="8">
        <f t="shared" ref="L16:L19" si="0">+K16/J16</f>
        <v>0.73992123413203581</v>
      </c>
      <c r="M16" s="56">
        <f>+(I16-L16)*100</f>
        <v>-2.6056626304666985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325.50346400000001</v>
      </c>
      <c r="H17" s="7">
        <v>178.89553000000001</v>
      </c>
      <c r="I17" s="8">
        <f t="shared" ref="I17:I19" si="1">+H17/G17</f>
        <v>0.54959639384974412</v>
      </c>
      <c r="J17" s="7">
        <v>291.667641</v>
      </c>
      <c r="K17" s="7">
        <v>236.12716900000001</v>
      </c>
      <c r="L17" s="8">
        <f t="shared" si="0"/>
        <v>0.80957616069586547</v>
      </c>
      <c r="M17" s="56">
        <f t="shared" ref="M17:M19" si="2">+(I17-L17)*100</f>
        <v>-25.997976684612134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286.99041799999998</v>
      </c>
      <c r="H18" s="7">
        <v>152.841815</v>
      </c>
      <c r="I18" s="8">
        <f t="shared" si="1"/>
        <v>0.5325676587571645</v>
      </c>
      <c r="J18" s="7">
        <v>286.13124599999998</v>
      </c>
      <c r="K18" s="7">
        <v>174.96727999999999</v>
      </c>
      <c r="L18" s="8">
        <f t="shared" si="0"/>
        <v>0.61149309083147108</v>
      </c>
      <c r="M18" s="56">
        <f t="shared" si="2"/>
        <v>-7.8925432074306574</v>
      </c>
      <c r="N18" s="19"/>
      <c r="O18" s="20"/>
    </row>
    <row r="19" spans="2:15" x14ac:dyDescent="0.25">
      <c r="B19" s="16"/>
      <c r="C19" s="19"/>
      <c r="E19" s="62" t="s">
        <v>0</v>
      </c>
      <c r="F19" s="50"/>
      <c r="G19" s="7">
        <f t="shared" ref="G19:H19" si="3">SUM(G16:G18)</f>
        <v>759.96558299999992</v>
      </c>
      <c r="H19" s="63">
        <f t="shared" si="3"/>
        <v>437.01217300000002</v>
      </c>
      <c r="I19" s="8">
        <f t="shared" si="1"/>
        <v>0.57504205818752196</v>
      </c>
      <c r="J19" s="7">
        <f t="shared" ref="J19:K19" si="4">SUM(J16:J18)</f>
        <v>739.77209100000005</v>
      </c>
      <c r="K19" s="7">
        <f t="shared" si="4"/>
        <v>530.94186200000001</v>
      </c>
      <c r="L19" s="8">
        <f t="shared" si="0"/>
        <v>0.71771004672843219</v>
      </c>
      <c r="M19" s="56">
        <f t="shared" si="2"/>
        <v>-14.266798854091023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54.0%, mientras que para los proyectos del tipo social se registra un avance del 63.5% a dos meses de culminar el año 2017. Cabe resaltar que estos dos tipos de proyectos absorben el 91.5%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353.7175079999999</v>
      </c>
      <c r="I28" s="71">
        <f>+H28/H$32</f>
        <v>0.46543885132756063</v>
      </c>
      <c r="J28" s="65">
        <v>191.12446800000001</v>
      </c>
      <c r="K28" s="71">
        <f>+J28/H28</f>
        <v>0.54033081110590675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341.96976600000005</v>
      </c>
      <c r="I29" s="71">
        <f t="shared" ref="I29:I31" si="5">+H29/H$32</f>
        <v>0.44998059602917584</v>
      </c>
      <c r="J29" s="65">
        <v>217.16866999999999</v>
      </c>
      <c r="K29" s="71">
        <f t="shared" ref="K29:K32" si="6">+J29/H29</f>
        <v>0.63505225195843762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23.780252000000004</v>
      </c>
      <c r="I30" s="71">
        <f t="shared" si="5"/>
        <v>3.1291222302628943E-2</v>
      </c>
      <c r="J30" s="65">
        <v>5.9113679999999995</v>
      </c>
      <c r="K30" s="71">
        <f t="shared" si="6"/>
        <v>0.24858306800112961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40.498056999999996</v>
      </c>
      <c r="I31" s="71">
        <f t="shared" si="5"/>
        <v>5.3289330340634648E-2</v>
      </c>
      <c r="J31" s="65">
        <v>22.807665000000004</v>
      </c>
      <c r="K31" s="71">
        <f t="shared" si="6"/>
        <v>0.56317924092012628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54">
        <f>SUM(H28:H31)</f>
        <v>759.96558299999992</v>
      </c>
      <c r="I32" s="70">
        <f>SUM(I28:I31)</f>
        <v>1</v>
      </c>
      <c r="J32" s="66">
        <f>SUM(J28:J31)</f>
        <v>437.01217099999997</v>
      </c>
      <c r="K32" s="70">
        <f t="shared" si="6"/>
        <v>0.57504205555582377</v>
      </c>
      <c r="L32" s="5"/>
      <c r="M32" s="76"/>
      <c r="N32" s="76"/>
      <c r="O32" s="20"/>
    </row>
    <row r="33" spans="2:15" x14ac:dyDescent="0.25">
      <c r="B33" s="16"/>
      <c r="C33" s="76"/>
      <c r="D33" s="3"/>
      <c r="E33" s="5"/>
      <c r="F33" s="119" t="s">
        <v>91</v>
      </c>
      <c r="G33" s="119"/>
      <c r="H33" s="119"/>
      <c r="I33" s="119"/>
      <c r="J33" s="119"/>
      <c r="K33" s="119"/>
      <c r="L33" s="5"/>
      <c r="M33" s="3"/>
      <c r="N33" s="76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54.8%, del mismo modo para proyectos SALUD se tiene un nivel de avance de 84.7%. Cabe destacar que solo estos dos sectores concentran el 56.3%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50</v>
      </c>
      <c r="G41" s="74"/>
      <c r="H41" s="65">
        <v>284.081118</v>
      </c>
      <c r="I41" s="71">
        <f>+H41/H$49</f>
        <v>0.37380787282310385</v>
      </c>
      <c r="J41" s="65">
        <v>155.70538699999997</v>
      </c>
      <c r="K41" s="71">
        <f>+J41/H41</f>
        <v>0.54810185237302522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61</v>
      </c>
      <c r="G42" s="74"/>
      <c r="H42" s="65">
        <v>143.533356</v>
      </c>
      <c r="I42" s="71">
        <f t="shared" ref="I42:I48" si="7">+H42/H$49</f>
        <v>0.18886823194465635</v>
      </c>
      <c r="J42" s="65">
        <v>121.53514300000001</v>
      </c>
      <c r="K42" s="71">
        <f t="shared" ref="K42:K49" si="8">+J42/H42</f>
        <v>0.84673797357598191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51</v>
      </c>
      <c r="G43" s="74"/>
      <c r="H43" s="65">
        <v>96.308085000000005</v>
      </c>
      <c r="I43" s="71">
        <f t="shared" si="7"/>
        <v>0.12672690336820161</v>
      </c>
      <c r="J43" s="65">
        <v>56.72545199999999</v>
      </c>
      <c r="K43" s="71">
        <f t="shared" si="8"/>
        <v>0.58899989549164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52</v>
      </c>
      <c r="G44" s="74"/>
      <c r="H44" s="65">
        <v>75.10661300000001</v>
      </c>
      <c r="I44" s="71">
        <f t="shared" si="7"/>
        <v>9.8828966311228339E-2</v>
      </c>
      <c r="J44" s="65">
        <v>24.004705999999999</v>
      </c>
      <c r="K44" s="71">
        <f t="shared" si="8"/>
        <v>0.31960842116525739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56</v>
      </c>
      <c r="G45" s="74"/>
      <c r="H45" s="65">
        <v>39.676631999999998</v>
      </c>
      <c r="I45" s="71">
        <f t="shared" si="7"/>
        <v>5.2208459024387158E-2</v>
      </c>
      <c r="J45" s="65">
        <v>22.466312000000002</v>
      </c>
      <c r="K45" s="71">
        <f t="shared" si="8"/>
        <v>0.56623535989647522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53</v>
      </c>
      <c r="G46" s="74"/>
      <c r="H46" s="65">
        <v>28.925367000000001</v>
      </c>
      <c r="I46" s="71">
        <f t="shared" si="7"/>
        <v>3.8061417052356175E-2</v>
      </c>
      <c r="J46" s="65">
        <v>11.508419</v>
      </c>
      <c r="K46" s="71">
        <f t="shared" si="8"/>
        <v>0.39786596311811701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70</v>
      </c>
      <c r="G47" s="74"/>
      <c r="H47" s="65">
        <v>25.043199999999999</v>
      </c>
      <c r="I47" s="71">
        <f t="shared" si="7"/>
        <v>3.2953071244543448E-2</v>
      </c>
      <c r="J47" s="65">
        <v>14.501524</v>
      </c>
      <c r="K47" s="71">
        <f t="shared" si="8"/>
        <v>0.57906034372604143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5">
        <v>67.291212000000002</v>
      </c>
      <c r="I48" s="71">
        <f t="shared" si="7"/>
        <v>8.8545078231523022E-2</v>
      </c>
      <c r="J48" s="65">
        <v>30.565228000000005</v>
      </c>
      <c r="K48" s="71">
        <f t="shared" si="8"/>
        <v>0.45422317553144986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66">
        <f>SUM(H41:H48)</f>
        <v>759.96558300000004</v>
      </c>
      <c r="I49" s="70">
        <f>SUM(I41:I48)</f>
        <v>1</v>
      </c>
      <c r="J49" s="66">
        <f>SUM(J41:J48)</f>
        <v>437.01217099999997</v>
      </c>
      <c r="K49" s="70">
        <f t="shared" si="8"/>
        <v>0.57504205555582366</v>
      </c>
      <c r="L49" s="5"/>
      <c r="M49" s="76"/>
      <c r="N49" s="76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896  proyectos presupuestados para el 2017, 331 no cuentan con ningún avance en ejecución del gasto, mientras que 133 (14.8% de proyectos) no superan el 50,0% de ejecución, 289 proyectos (32.3% del total) tienen un nivel de ejecución mayor al 50,0% pero no culminan al 100% y 143 proyectos por S/ 20.0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101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101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101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98.176051000000001</v>
      </c>
      <c r="I58" s="63">
        <v>0</v>
      </c>
      <c r="J58" s="106">
        <v>331</v>
      </c>
      <c r="K58" s="71">
        <f>+J58/J$62</f>
        <v>0.36941964285714285</v>
      </c>
      <c r="L58" s="76"/>
      <c r="M58" s="81">
        <f>SUM(J59:J61)</f>
        <v>565</v>
      </c>
      <c r="N58" s="76"/>
      <c r="O58" s="101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0.15401644162792089</v>
      </c>
      <c r="H59" s="63">
        <v>199.3516710000001</v>
      </c>
      <c r="I59" s="63">
        <v>30.703435000000006</v>
      </c>
      <c r="J59" s="106">
        <v>133</v>
      </c>
      <c r="K59" s="71">
        <f t="shared" ref="K59:K61" si="10">+J59/J$62</f>
        <v>0.1484375</v>
      </c>
      <c r="L59" s="76"/>
      <c r="M59" s="76"/>
      <c r="N59" s="76"/>
      <c r="O59" s="101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0.87313918793911827</v>
      </c>
      <c r="H60" s="63">
        <v>442.44648200000012</v>
      </c>
      <c r="I60" s="63">
        <v>386.31736199999983</v>
      </c>
      <c r="J60" s="106">
        <v>289</v>
      </c>
      <c r="K60" s="71">
        <f t="shared" si="10"/>
        <v>0.32254464285714285</v>
      </c>
      <c r="L60" s="76"/>
      <c r="M60" s="76"/>
      <c r="N60" s="76"/>
      <c r="O60" s="101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19.991379000000002</v>
      </c>
      <c r="I61" s="63">
        <v>19.991379000000002</v>
      </c>
      <c r="J61" s="106">
        <v>143</v>
      </c>
      <c r="K61" s="71">
        <f t="shared" si="10"/>
        <v>0.15959821428571427</v>
      </c>
      <c r="L61" s="76"/>
      <c r="M61" s="76"/>
      <c r="N61" s="76"/>
      <c r="O61" s="101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0.5750420621350687</v>
      </c>
      <c r="H62" s="54">
        <f t="shared" ref="H62:J62" si="11">SUM(H58:H61)</f>
        <v>759.96558300000027</v>
      </c>
      <c r="I62" s="54">
        <f t="shared" si="11"/>
        <v>437.01217599999984</v>
      </c>
      <c r="J62" s="77">
        <f t="shared" si="11"/>
        <v>896</v>
      </c>
      <c r="K62" s="70">
        <f>SUM(K58:K61)</f>
        <v>0.99999999999999989</v>
      </c>
      <c r="L62" s="76"/>
      <c r="M62" s="76"/>
      <c r="N62" s="76"/>
      <c r="O62" s="101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84.0%, mientras que para los proyectos del tipo social se registra un avance del 6.5% a dos meses de culminar el año 2017. Cabe resaltar que estos dos tipos de proyectos absorben el 96.1%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121.04436099999998</v>
      </c>
      <c r="I77" s="71">
        <f>+H77/$H$81</f>
        <v>0.82079721179862153</v>
      </c>
      <c r="J77" s="65">
        <v>101.666895</v>
      </c>
      <c r="K77" s="71">
        <f>+J77/H77</f>
        <v>0.83991434346949889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20.741767000000003</v>
      </c>
      <c r="I78" s="71">
        <f>+H78/$H$81</f>
        <v>0.14064913376160218</v>
      </c>
      <c r="J78" s="65">
        <v>1.3438919999999999</v>
      </c>
      <c r="K78" s="71">
        <f t="shared" ref="K78:K81" si="12">+J78/H78</f>
        <v>6.4791586946280885E-2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5.6855729999999998</v>
      </c>
      <c r="I79" s="71">
        <f>+H79/$H$81</f>
        <v>3.8553654439776208E-2</v>
      </c>
      <c r="J79" s="65">
        <v>2.2640400000000001</v>
      </c>
      <c r="K79" s="71">
        <f t="shared" si="12"/>
        <v>0.39820788511553717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0</v>
      </c>
      <c r="I80" s="71">
        <f>+H80/$H$81</f>
        <v>0</v>
      </c>
      <c r="J80" s="65">
        <v>0</v>
      </c>
      <c r="K80" s="71" t="e">
        <f t="shared" si="12"/>
        <v>#DIV/0!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147.471701</v>
      </c>
      <c r="I81" s="70">
        <f>+H81/$H$81</f>
        <v>1</v>
      </c>
      <c r="J81" s="66">
        <f>SUM(J77:J80)</f>
        <v>105.27482699999999</v>
      </c>
      <c r="K81" s="70">
        <f t="shared" si="12"/>
        <v>0.71386460104640681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86.3%, del mismo modo para proyectos EDUCACION se tiene un nivel de avance de 5.6%. Cabe destacar que solo estos dos sectores concentran el 80.6%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50</v>
      </c>
      <c r="G90" s="74"/>
      <c r="H90" s="65">
        <v>98.616221999999993</v>
      </c>
      <c r="I90" s="71">
        <f t="shared" ref="I90:I97" si="13">+H90/$H$98</f>
        <v>0.6687128535935174</v>
      </c>
      <c r="J90" s="65">
        <v>85.085010999999994</v>
      </c>
      <c r="K90" s="71">
        <f>+J90/H90</f>
        <v>0.86278919709578816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52</v>
      </c>
      <c r="G91" s="74"/>
      <c r="H91" s="65">
        <v>20.229577000000003</v>
      </c>
      <c r="I91" s="71">
        <f t="shared" si="13"/>
        <v>0.1371759928367545</v>
      </c>
      <c r="J91" s="65">
        <v>1.124404</v>
      </c>
      <c r="K91" s="71">
        <f t="shared" ref="K91:K98" si="14">+J91/H91</f>
        <v>5.5582180487510929E-2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53</v>
      </c>
      <c r="G92" s="74"/>
      <c r="H92" s="65">
        <v>7.9833620000000005</v>
      </c>
      <c r="I92" s="71">
        <f t="shared" si="13"/>
        <v>5.4134874324125407E-2</v>
      </c>
      <c r="J92" s="65">
        <v>5.4356149999999994</v>
      </c>
      <c r="K92" s="71">
        <f t="shared" si="14"/>
        <v>0.68086791003589708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55</v>
      </c>
      <c r="G93" s="74"/>
      <c r="H93" s="65">
        <v>7.1659620000000004</v>
      </c>
      <c r="I93" s="71">
        <f t="shared" si="13"/>
        <v>4.8592115988409186E-2</v>
      </c>
      <c r="J93" s="65">
        <v>6.6391989999999996</v>
      </c>
      <c r="K93" s="71">
        <f t="shared" si="14"/>
        <v>0.92649095822724137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67</v>
      </c>
      <c r="G94" s="74"/>
      <c r="H94" s="65">
        <v>3.7151230000000002</v>
      </c>
      <c r="I94" s="71">
        <f t="shared" si="13"/>
        <v>2.5192107874310067E-2</v>
      </c>
      <c r="J94" s="65">
        <v>1.776014</v>
      </c>
      <c r="K94" s="71">
        <f t="shared" si="14"/>
        <v>0.4780498519160738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54</v>
      </c>
      <c r="G95" s="74"/>
      <c r="H95" s="65">
        <v>3.344751</v>
      </c>
      <c r="I95" s="71">
        <f t="shared" si="13"/>
        <v>2.2680629417843354E-2</v>
      </c>
      <c r="J95" s="65">
        <v>1.295412</v>
      </c>
      <c r="K95" s="71">
        <f t="shared" si="14"/>
        <v>0.38729699161462244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64</v>
      </c>
      <c r="G96" s="74"/>
      <c r="H96" s="65">
        <v>2.877027</v>
      </c>
      <c r="I96" s="71">
        <f t="shared" si="13"/>
        <v>1.9509010749119926E-2</v>
      </c>
      <c r="J96" s="65">
        <v>2.2084890000000001</v>
      </c>
      <c r="K96" s="71">
        <f t="shared" si="14"/>
        <v>0.76762887522432011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3.5396769999999997</v>
      </c>
      <c r="I97" s="71">
        <f t="shared" si="13"/>
        <v>2.4002415215919962E-2</v>
      </c>
      <c r="J97" s="65">
        <v>1.710683</v>
      </c>
      <c r="K97" s="71">
        <f t="shared" si="14"/>
        <v>0.48328788191690941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147.47170100000002</v>
      </c>
      <c r="I98" s="70">
        <f>SUM(I90:I97)</f>
        <v>0.99999999999999978</v>
      </c>
      <c r="J98" s="66">
        <f>SUM(J90:J97)</f>
        <v>105.274827</v>
      </c>
      <c r="K98" s="70">
        <f t="shared" si="14"/>
        <v>0.71386460104640681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91  proyectos presupuestados para el 2017, 49 no cuentan con ningún avance en ejecución del gasto, mientras que 16 (17.6% de proyectos) no superan el 50,0% de ejecución, 26 proyectos (28.6% del total) tienen un nivel de ejecución mayor al 50,0% pero no culminan al 100% y 0 proyectos por S/ 0.0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17.216859999999997</v>
      </c>
      <c r="I107" s="65">
        <v>0</v>
      </c>
      <c r="J107" s="79">
        <v>49</v>
      </c>
      <c r="K107" s="71">
        <f>+J107/$J$111</f>
        <v>0.53846153846153844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0.31363291247207553</v>
      </c>
      <c r="H108" s="65">
        <v>10.727605000000001</v>
      </c>
      <c r="I108" s="65">
        <v>3.3645299999999998</v>
      </c>
      <c r="J108" s="79">
        <v>16</v>
      </c>
      <c r="K108" s="71">
        <f>+J108/$J$111</f>
        <v>0.17582417582417584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0.85261151692656889</v>
      </c>
      <c r="H109" s="65">
        <v>119.527236</v>
      </c>
      <c r="I109" s="65">
        <v>101.910298</v>
      </c>
      <c r="J109" s="79">
        <v>26</v>
      </c>
      <c r="K109" s="71">
        <f>+J109/$J$111</f>
        <v>0.2857142857142857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v>0</v>
      </c>
      <c r="H110" s="65">
        <v>0</v>
      </c>
      <c r="I110" s="65">
        <v>0</v>
      </c>
      <c r="J110" s="79">
        <v>0</v>
      </c>
      <c r="K110" s="71">
        <f>+J110/$J$111</f>
        <v>0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0.71386460782736882</v>
      </c>
      <c r="H111" s="66">
        <f t="shared" ref="H111:J111" si="16">SUM(H107:H110)</f>
        <v>147.471701</v>
      </c>
      <c r="I111" s="66">
        <f t="shared" si="16"/>
        <v>105.274828</v>
      </c>
      <c r="J111" s="80">
        <f t="shared" si="16"/>
        <v>91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15.6%, mientras que para los proyectos del tipo social se registra un avance del 74.3% a dos meses de culminar el año 2017. Cabe resaltar que estos dos tipos de proyectos absorben el 91.1%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99.561052000000004</v>
      </c>
      <c r="I126" s="71">
        <f>+H126/H$130</f>
        <v>0.30586787242301061</v>
      </c>
      <c r="J126" s="65">
        <v>15.525051000000001</v>
      </c>
      <c r="K126" s="71">
        <f>+J126/H126</f>
        <v>0.15593498349133555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196.88731499999997</v>
      </c>
      <c r="I127" s="71">
        <f t="shared" ref="I127:I129" si="17">+H127/H$130</f>
        <v>0.60487010669723629</v>
      </c>
      <c r="J127" s="65">
        <v>146.26764399999999</v>
      </c>
      <c r="K127" s="71">
        <f t="shared" ref="K127:K130" si="18">+J127/H127</f>
        <v>0.74290029299246629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5.4776169999999995</v>
      </c>
      <c r="I128" s="71">
        <f t="shared" si="17"/>
        <v>1.6828137349714965E-2</v>
      </c>
      <c r="J128" s="65">
        <v>0.43954499999999996</v>
      </c>
      <c r="K128" s="71">
        <f t="shared" si="18"/>
        <v>8.0243835960053439E-2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23.577480000000001</v>
      </c>
      <c r="I129" s="71">
        <f t="shared" si="17"/>
        <v>7.2433883530038268E-2</v>
      </c>
      <c r="J129" s="65">
        <v>16.663289000000002</v>
      </c>
      <c r="K129" s="71">
        <f t="shared" si="18"/>
        <v>0.7067459711555264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325.50346399999995</v>
      </c>
      <c r="I130" s="70">
        <f>SUM(I126:I129)</f>
        <v>1.0000000000000002</v>
      </c>
      <c r="J130" s="66">
        <f>SUM(J126:J129)</f>
        <v>178.89552899999998</v>
      </c>
      <c r="K130" s="70">
        <f t="shared" si="18"/>
        <v>0.54959639077758016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SALUD cuenta con el mayor presupuesto en esta región, con un nivel de ejecución del 86.6%, del mismo modo para proyectos TRANSPORTE se tiene un nivel de avance de 10.2%. Cabe destacar que solo estos dos sectores concentran el 67.4%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61</v>
      </c>
      <c r="G139" s="74"/>
      <c r="H139" s="65">
        <v>133.274869</v>
      </c>
      <c r="I139" s="71">
        <f>+H139/H$147</f>
        <v>0.40944224482968938</v>
      </c>
      <c r="J139" s="65">
        <v>115.35180100000001</v>
      </c>
      <c r="K139" s="71">
        <f>+J139/H139</f>
        <v>0.86551802200608441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50</v>
      </c>
      <c r="G140" s="74"/>
      <c r="H140" s="65">
        <v>86.07289999999999</v>
      </c>
      <c r="I140" s="71">
        <f t="shared" ref="I140:I146" si="19">+H140/H$147</f>
        <v>0.26443005841559952</v>
      </c>
      <c r="J140" s="65">
        <v>8.7449590000000015</v>
      </c>
      <c r="K140" s="71">
        <f t="shared" ref="K140:K147" si="20">+J140/H140</f>
        <v>0.10159944651568616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51</v>
      </c>
      <c r="G141" s="74"/>
      <c r="H141" s="65">
        <v>47.580188999999997</v>
      </c>
      <c r="I141" s="71">
        <f t="shared" si="19"/>
        <v>0.14617414025431077</v>
      </c>
      <c r="J141" s="65">
        <v>20.660070999999999</v>
      </c>
      <c r="K141" s="71">
        <f t="shared" si="20"/>
        <v>0.43421582457354257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56</v>
      </c>
      <c r="G142" s="74"/>
      <c r="H142" s="65">
        <v>23.145953000000002</v>
      </c>
      <c r="I142" s="71">
        <f t="shared" si="19"/>
        <v>7.1108161847395893E-2</v>
      </c>
      <c r="J142" s="65">
        <v>16.321936000000001</v>
      </c>
      <c r="K142" s="71">
        <f t="shared" si="20"/>
        <v>0.70517450718058572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52</v>
      </c>
      <c r="G143" s="74"/>
      <c r="H143" s="65">
        <v>14.950769000000001</v>
      </c>
      <c r="I143" s="71">
        <f t="shared" si="19"/>
        <v>4.5931213192864827E-2</v>
      </c>
      <c r="J143" s="65">
        <v>9.2483839999999997</v>
      </c>
      <c r="K143" s="71">
        <f>+J143/H143</f>
        <v>0.6185891842754041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53</v>
      </c>
      <c r="G144" s="74"/>
      <c r="H144" s="65">
        <v>5.5872879999999991</v>
      </c>
      <c r="I144" s="71">
        <f t="shared" si="19"/>
        <v>1.716506463968076E-2</v>
      </c>
      <c r="J144" s="65">
        <v>0.687365</v>
      </c>
      <c r="K144" s="71">
        <f t="shared" si="20"/>
        <v>0.12302301223777978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63</v>
      </c>
      <c r="G145" s="74"/>
      <c r="H145" s="65">
        <v>5.1044709999999993</v>
      </c>
      <c r="I145" s="71">
        <f t="shared" si="19"/>
        <v>1.5681771669256335E-2</v>
      </c>
      <c r="J145" s="65">
        <v>0.135437</v>
      </c>
      <c r="K145" s="71">
        <f t="shared" si="20"/>
        <v>2.653301390095076E-2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9.7870250000000016</v>
      </c>
      <c r="I146" s="71">
        <f t="shared" si="19"/>
        <v>3.0067345151202452E-2</v>
      </c>
      <c r="J146" s="65">
        <v>7.7455760000000016</v>
      </c>
      <c r="K146" s="71">
        <f t="shared" si="20"/>
        <v>0.79141271223890819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325.50346400000001</v>
      </c>
      <c r="I147" s="70">
        <f>SUM(I139:I146)</f>
        <v>0.99999999999999989</v>
      </c>
      <c r="J147" s="66">
        <f>SUM(J139:J146)</f>
        <v>178.89552899999998</v>
      </c>
      <c r="K147" s="70">
        <f t="shared" si="20"/>
        <v>0.54959639077758016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174  proyectos presupuestados para el 2017, 64 no cuentan con ningún avance en ejecución del gasto, mientras que 34 (19.5% de proyectos) no superan el 50,0% de ejecución, 58 proyectos (33.3% del total) tienen un nivel de ejecución mayor al 50,0% pero no culminan al 100% y 18 proyectos por S/ 9.4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31.040759999999999</v>
      </c>
      <c r="I156" s="65">
        <v>0</v>
      </c>
      <c r="J156" s="79">
        <v>64</v>
      </c>
      <c r="K156" s="71">
        <f>+J156/J$160</f>
        <v>0.36781609195402298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7.5067276289763452E-2</v>
      </c>
      <c r="H157" s="65">
        <v>107.47842999999999</v>
      </c>
      <c r="I157" s="65">
        <v>8.0681130000000003</v>
      </c>
      <c r="J157" s="79">
        <v>34</v>
      </c>
      <c r="K157" s="71">
        <f t="shared" ref="K157:K159" si="22">+J157/J$160</f>
        <v>0.19540229885057472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0.90900733068820161</v>
      </c>
      <c r="H158" s="65">
        <v>177.56218300000003</v>
      </c>
      <c r="I158" s="65">
        <v>161.405326</v>
      </c>
      <c r="J158" s="79">
        <v>58</v>
      </c>
      <c r="K158" s="71">
        <f t="shared" si="22"/>
        <v>0.33333333333333331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9.422091</v>
      </c>
      <c r="I159" s="65">
        <v>9.422091</v>
      </c>
      <c r="J159" s="79">
        <v>18</v>
      </c>
      <c r="K159" s="71">
        <f t="shared" si="22"/>
        <v>0.10344827586206896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0.54959639384974412</v>
      </c>
      <c r="H160" s="66">
        <f t="shared" ref="H160:J160" si="23">SUM(H156:H159)</f>
        <v>325.50346400000001</v>
      </c>
      <c r="I160" s="66">
        <f t="shared" si="23"/>
        <v>178.89553000000001</v>
      </c>
      <c r="J160" s="80">
        <f t="shared" si="23"/>
        <v>174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11"/>
      <c r="F161" s="119" t="s">
        <v>91</v>
      </c>
      <c r="G161" s="119"/>
      <c r="H161" s="119"/>
      <c r="I161" s="119"/>
      <c r="J161" s="119"/>
      <c r="K161" s="119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55.5%, mientras que para los proyectos del tipo social se registra un avance del 55.9% a dos meses de culminar el año 2017. Cabe resaltar que estos dos tipos de proyectos absorben el 89.7%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133.11209499999998</v>
      </c>
      <c r="I175" s="71">
        <f>+H175/H$179</f>
        <v>0.46382069452925084</v>
      </c>
      <c r="J175" s="65">
        <v>73.93252200000002</v>
      </c>
      <c r="K175" s="71">
        <f>+J175/H175</f>
        <v>0.55541550901140901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124.34068400000001</v>
      </c>
      <c r="I176" s="71">
        <f>+H176/H$179</f>
        <v>0.43325726644992046</v>
      </c>
      <c r="J176" s="65">
        <v>69.557133999999991</v>
      </c>
      <c r="K176" s="71">
        <f t="shared" ref="K176:K179" si="24">+J176/H176</f>
        <v>0.55940768348998293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12.617062000000001</v>
      </c>
      <c r="I177" s="71">
        <f t="shared" ref="I177:I178" si="25">+H177/H$179</f>
        <v>4.3963356295749233E-2</v>
      </c>
      <c r="J177" s="65">
        <v>3.2077830000000001</v>
      </c>
      <c r="K177" s="71">
        <f t="shared" si="24"/>
        <v>0.25424167686581867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16.920576999999998</v>
      </c>
      <c r="I178" s="71">
        <f t="shared" si="25"/>
        <v>5.8958682725079703E-2</v>
      </c>
      <c r="J178" s="65">
        <v>6.1443760000000003</v>
      </c>
      <c r="K178" s="71">
        <f t="shared" si="24"/>
        <v>0.36313040625033066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286.99041799999992</v>
      </c>
      <c r="I179" s="70">
        <f>SUM(I175:I178)</f>
        <v>1.0000000000000002</v>
      </c>
      <c r="J179" s="66">
        <f>SUM(J175:J178)</f>
        <v>152.84181500000003</v>
      </c>
      <c r="K179" s="70">
        <f t="shared" si="24"/>
        <v>0.53256765875716472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62.3%, del mismo modo para proyectos SANEAMIENTO se tiene un nivel de avance de 74.3%. Cabe destacar que solo estos dos sectores concentran el 51.4%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50</v>
      </c>
      <c r="G188" s="74"/>
      <c r="H188" s="65">
        <v>99.391996000000006</v>
      </c>
      <c r="I188" s="71">
        <f>+H188/H$196</f>
        <v>0.34632513758699779</v>
      </c>
      <c r="J188" s="65">
        <v>61.875416999999999</v>
      </c>
      <c r="K188" s="71">
        <f>+J188/H188</f>
        <v>0.62253923344088991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51</v>
      </c>
      <c r="G189" s="74"/>
      <c r="H189" s="65">
        <v>48.231506000000003</v>
      </c>
      <c r="I189" s="71">
        <f t="shared" ref="I189:I195" si="26">+H189/H$196</f>
        <v>0.16805963884132188</v>
      </c>
      <c r="J189" s="65">
        <v>35.845892999999997</v>
      </c>
      <c r="K189" s="71">
        <f t="shared" ref="K189:K191" si="27">+J189/H189</f>
        <v>0.7432049291597902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52</v>
      </c>
      <c r="G190" s="74"/>
      <c r="H190" s="65">
        <v>39.926267000000003</v>
      </c>
      <c r="I190" s="71">
        <f t="shared" si="26"/>
        <v>0.13912055767659812</v>
      </c>
      <c r="J190" s="65">
        <v>13.631917999999999</v>
      </c>
      <c r="K190" s="71">
        <f t="shared" si="27"/>
        <v>0.34142731149896877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70</v>
      </c>
      <c r="G191" s="74"/>
      <c r="H191" s="65">
        <v>23.984819999999999</v>
      </c>
      <c r="I191" s="71">
        <f t="shared" si="26"/>
        <v>8.3573591645139875E-2</v>
      </c>
      <c r="J191" s="65">
        <v>13.503949</v>
      </c>
      <c r="K191" s="71">
        <f t="shared" si="27"/>
        <v>0.56302065222920172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56</v>
      </c>
      <c r="G192" s="74"/>
      <c r="H192" s="65">
        <v>16.530678999999999</v>
      </c>
      <c r="I192" s="71">
        <f t="shared" si="26"/>
        <v>5.7600107749938886E-2</v>
      </c>
      <c r="J192" s="65">
        <v>6.1443760000000003</v>
      </c>
      <c r="K192" s="71">
        <f>+J192/H192</f>
        <v>0.37169531874643508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53</v>
      </c>
      <c r="G193" s="74"/>
      <c r="H193" s="65">
        <v>15.354717000000001</v>
      </c>
      <c r="I193" s="71">
        <f t="shared" si="26"/>
        <v>5.3502542374080246E-2</v>
      </c>
      <c r="J193" s="65">
        <v>5.3854389999999999</v>
      </c>
      <c r="K193" s="71">
        <f t="shared" ref="K193:K196" si="28">+J193/H193</f>
        <v>0.35073515194060556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63</v>
      </c>
      <c r="G194" s="74"/>
      <c r="H194" s="65">
        <v>12.617062000000001</v>
      </c>
      <c r="I194" s="71">
        <f t="shared" si="26"/>
        <v>4.3963356295749226E-2</v>
      </c>
      <c r="J194" s="65">
        <v>3.2077830000000001</v>
      </c>
      <c r="K194" s="71">
        <f t="shared" si="28"/>
        <v>0.25424167686581867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30.953370999999994</v>
      </c>
      <c r="I195" s="71">
        <f t="shared" si="26"/>
        <v>0.10785506783017403</v>
      </c>
      <c r="J195" s="65">
        <v>13.24704</v>
      </c>
      <c r="K195" s="71">
        <f t="shared" si="28"/>
        <v>0.42796760327009303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286.99041799999998</v>
      </c>
      <c r="I196" s="70">
        <f>SUM(I188:I195)</f>
        <v>1</v>
      </c>
      <c r="J196" s="66">
        <f>SUM(J188:J195)</f>
        <v>152.841815</v>
      </c>
      <c r="K196" s="70">
        <f t="shared" si="28"/>
        <v>0.5325676587571645</v>
      </c>
      <c r="L196" s="5"/>
      <c r="M196" s="76"/>
      <c r="N196" s="76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631  proyectos presupuestados para el 2017, 218 no cuentan con ningún avance en ejecución del gasto, mientras que 83 (13.2% de proyectos) no superan el 50,0% de ejecución, 205 proyectos (32.5% del total) tienen un nivel de ejecución mayor al 50,0% pero no culminan al 100% y 125 proyectos por S/ 10.6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20"/>
    </row>
    <row r="202" spans="2:15" x14ac:dyDescent="0.25">
      <c r="B202" s="16"/>
      <c r="C202" s="76"/>
      <c r="D202" s="76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76"/>
      <c r="N202" s="76"/>
      <c r="O202" s="20"/>
    </row>
    <row r="203" spans="2:15" x14ac:dyDescent="0.25">
      <c r="B203" s="16"/>
      <c r="C203" s="76"/>
      <c r="D203" s="76"/>
      <c r="E203" s="5"/>
      <c r="F203" s="116" t="s">
        <v>33</v>
      </c>
      <c r="G203" s="116"/>
      <c r="H203" s="116"/>
      <c r="I203" s="116"/>
      <c r="J203" s="116"/>
      <c r="K203" s="116"/>
      <c r="L203" s="5"/>
      <c r="M203" s="76"/>
      <c r="N203" s="76"/>
      <c r="O203" s="20"/>
    </row>
    <row r="204" spans="2:15" x14ac:dyDescent="0.25">
      <c r="B204" s="16"/>
      <c r="C204" s="76"/>
      <c r="D204" s="76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76"/>
      <c r="N204" s="76"/>
      <c r="O204" s="20"/>
    </row>
    <row r="205" spans="2:15" x14ac:dyDescent="0.25">
      <c r="B205" s="16"/>
      <c r="C205" s="76"/>
      <c r="D205" s="76"/>
      <c r="E205" s="76"/>
      <c r="F205" s="79" t="s">
        <v>26</v>
      </c>
      <c r="G205" s="71">
        <f>+I205/H205</f>
        <v>0</v>
      </c>
      <c r="H205" s="65">
        <v>49.918431000000027</v>
      </c>
      <c r="I205" s="65">
        <v>0</v>
      </c>
      <c r="J205" s="79">
        <v>218</v>
      </c>
      <c r="K205" s="71">
        <f>+J205/J$209</f>
        <v>0.34548335974643424</v>
      </c>
      <c r="L205" s="76"/>
      <c r="M205" s="76"/>
      <c r="N205" s="76"/>
      <c r="O205" s="20"/>
    </row>
    <row r="206" spans="2:15" x14ac:dyDescent="0.25">
      <c r="B206" s="16"/>
      <c r="C206" s="76"/>
      <c r="D206" s="76"/>
      <c r="E206" s="76"/>
      <c r="F206" s="79" t="s">
        <v>27</v>
      </c>
      <c r="G206" s="71">
        <f t="shared" ref="G206:G209" si="29">+I206/H206</f>
        <v>0.23748402193803744</v>
      </c>
      <c r="H206" s="65">
        <v>81.145635999999996</v>
      </c>
      <c r="I206" s="65">
        <v>19.270792</v>
      </c>
      <c r="J206" s="79">
        <v>83</v>
      </c>
      <c r="K206" s="71">
        <f t="shared" ref="K206:K208" si="30">+J206/J$209</f>
        <v>0.13153724247226625</v>
      </c>
      <c r="L206" s="76"/>
      <c r="M206" s="76"/>
      <c r="N206" s="76"/>
      <c r="O206" s="20"/>
    </row>
    <row r="207" spans="2:15" x14ac:dyDescent="0.25">
      <c r="B207" s="16"/>
      <c r="C207" s="76"/>
      <c r="D207" s="76"/>
      <c r="E207" s="76"/>
      <c r="F207" s="79" t="s">
        <v>28</v>
      </c>
      <c r="G207" s="71">
        <f t="shared" si="29"/>
        <v>0.84620406784085878</v>
      </c>
      <c r="H207" s="65">
        <v>145.35706299999998</v>
      </c>
      <c r="I207" s="65">
        <v>123.00173799999997</v>
      </c>
      <c r="J207" s="79">
        <v>205</v>
      </c>
      <c r="K207" s="71">
        <f t="shared" si="30"/>
        <v>0.32488114104595878</v>
      </c>
      <c r="L207" s="76"/>
      <c r="M207" s="76"/>
      <c r="N207" s="76"/>
      <c r="O207" s="20"/>
    </row>
    <row r="208" spans="2:15" x14ac:dyDescent="0.25">
      <c r="B208" s="16"/>
      <c r="C208" s="76"/>
      <c r="D208" s="76"/>
      <c r="E208" s="76"/>
      <c r="F208" s="79" t="s">
        <v>29</v>
      </c>
      <c r="G208" s="71">
        <f t="shared" si="29"/>
        <v>1</v>
      </c>
      <c r="H208" s="65">
        <v>10.569288000000004</v>
      </c>
      <c r="I208" s="65">
        <v>10.569288000000004</v>
      </c>
      <c r="J208" s="79">
        <v>125</v>
      </c>
      <c r="K208" s="71">
        <f t="shared" si="30"/>
        <v>0.19809825673534073</v>
      </c>
      <c r="L208" s="76"/>
      <c r="M208" s="76"/>
      <c r="N208" s="76"/>
      <c r="O208" s="20"/>
    </row>
    <row r="209" spans="2:15" x14ac:dyDescent="0.25">
      <c r="B209" s="16"/>
      <c r="C209" s="76"/>
      <c r="D209" s="76"/>
      <c r="E209" s="76"/>
      <c r="F209" s="107" t="s">
        <v>0</v>
      </c>
      <c r="G209" s="70">
        <f t="shared" si="29"/>
        <v>0.53256766921047494</v>
      </c>
      <c r="H209" s="66">
        <f t="shared" ref="H209:J209" si="31">SUM(H205:H208)</f>
        <v>286.99041800000003</v>
      </c>
      <c r="I209" s="66">
        <f t="shared" si="31"/>
        <v>152.84181799999996</v>
      </c>
      <c r="J209" s="80">
        <f t="shared" si="31"/>
        <v>631</v>
      </c>
      <c r="K209" s="70">
        <f>SUM(K205:K208)</f>
        <v>1</v>
      </c>
      <c r="L209" s="76"/>
      <c r="M209" s="76"/>
      <c r="N209" s="76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F210:K210"/>
    <mergeCell ref="F186:K186"/>
    <mergeCell ref="F187:G187"/>
    <mergeCell ref="F197:K197"/>
    <mergeCell ref="C199:N200"/>
    <mergeCell ref="E202:L202"/>
    <mergeCell ref="F203:K203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F105:K105"/>
    <mergeCell ref="F75:K75"/>
    <mergeCell ref="F76:G76"/>
    <mergeCell ref="F81:G81"/>
    <mergeCell ref="F82:K82"/>
    <mergeCell ref="C84:N85"/>
    <mergeCell ref="E87:L87"/>
    <mergeCell ref="F88:K88"/>
    <mergeCell ref="F89:G89"/>
    <mergeCell ref="F99:K99"/>
    <mergeCell ref="C101:N102"/>
    <mergeCell ref="E104:L104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</mergeCells>
  <conditionalFormatting sqref="I81">
    <cfRule type="cellIs" dxfId="3" priority="5" operator="equal">
      <formula>0</formula>
    </cfRule>
  </conditionalFormatting>
  <conditionalFormatting sqref="I101">
    <cfRule type="cellIs" dxfId="2" priority="3" operator="equal">
      <formula>0</formula>
    </cfRule>
  </conditionalFormatting>
  <conditionalFormatting sqref="I150">
    <cfRule type="cellIs" dxfId="1" priority="2" operator="equal">
      <formula>0</formula>
    </cfRule>
  </conditionalFormatting>
  <conditionalFormatting sqref="I199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F12" sqref="F1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2" t="s">
        <v>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2:15" x14ac:dyDescent="0.2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2:15" x14ac:dyDescent="0.25"/>
    <row r="11" spans="2:15" x14ac:dyDescent="0.25">
      <c r="G11" s="6"/>
    </row>
    <row r="12" spans="2:15" x14ac:dyDescent="0.25">
      <c r="F12" s="6" t="s">
        <v>81</v>
      </c>
      <c r="G12" s="6"/>
      <c r="J12" s="2">
        <v>2</v>
      </c>
    </row>
    <row r="13" spans="2:15" x14ac:dyDescent="0.25">
      <c r="G13" s="6" t="s">
        <v>82</v>
      </c>
      <c r="J13" s="2">
        <v>3</v>
      </c>
    </row>
    <row r="14" spans="2:15" x14ac:dyDescent="0.25">
      <c r="G14" s="6" t="s">
        <v>83</v>
      </c>
      <c r="J14" s="2">
        <v>4</v>
      </c>
    </row>
    <row r="15" spans="2:15" x14ac:dyDescent="0.25">
      <c r="G15" s="6" t="s">
        <v>84</v>
      </c>
      <c r="J15" s="2">
        <v>5</v>
      </c>
    </row>
    <row r="16" spans="2:15" x14ac:dyDescent="0.25">
      <c r="G16" s="6" t="s">
        <v>85</v>
      </c>
      <c r="J16" s="2">
        <v>6</v>
      </c>
    </row>
    <row r="17" spans="7:10" x14ac:dyDescent="0.25">
      <c r="G17" s="94" t="s">
        <v>86</v>
      </c>
      <c r="J17" s="2"/>
    </row>
    <row r="18" spans="7:10" x14ac:dyDescent="0.25">
      <c r="G18" s="6" t="s">
        <v>87</v>
      </c>
      <c r="J18" s="2"/>
    </row>
    <row r="19" spans="7:10" x14ac:dyDescent="0.25">
      <c r="G19" s="6" t="s">
        <v>88</v>
      </c>
      <c r="J19" s="2"/>
    </row>
    <row r="20" spans="7:10" x14ac:dyDescent="0.25">
      <c r="G20" s="94" t="s">
        <v>89</v>
      </c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33" t="s">
        <v>100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3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23" x14ac:dyDescent="0.25">
      <c r="B3" s="48" t="str">
        <f>+C7</f>
        <v>1.Ejecución del de proyectos de inversión pública en la Macro Región</v>
      </c>
      <c r="C3" s="5"/>
      <c r="D3" s="5"/>
      <c r="E3" s="5"/>
      <c r="F3" s="5"/>
      <c r="G3" s="48"/>
      <c r="H3" s="5"/>
      <c r="I3" s="48" t="str">
        <f>+C64</f>
        <v>3. Ejecución de la Inversión Pública por tipo de Intervenciones  en la Macro Región</v>
      </c>
      <c r="J3" s="5"/>
      <c r="K3" s="5"/>
      <c r="L3" s="48"/>
      <c r="M3" s="5"/>
      <c r="N3" s="5"/>
      <c r="O3" s="5"/>
    </row>
    <row r="4" spans="1:23" x14ac:dyDescent="0.25">
      <c r="B4" s="48" t="str">
        <f>+C45</f>
        <v>2. Ejecución de la Inversión Pública por Niveles de Gobierno en la Macro Región</v>
      </c>
      <c r="C4" s="5"/>
      <c r="D4" s="5"/>
      <c r="E4" s="5"/>
      <c r="F4" s="5"/>
      <c r="G4" s="48"/>
      <c r="H4" s="5"/>
      <c r="I4" s="5"/>
      <c r="J4" s="5"/>
      <c r="K4" s="5"/>
      <c r="L4" s="48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23" x14ac:dyDescent="0.25">
      <c r="B7" s="60"/>
      <c r="C7" s="113" t="s">
        <v>96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1:23" s="3" customFormat="1" ht="15" customHeight="1" x14ac:dyDescent="0.25">
      <c r="A8" s="1"/>
      <c r="B8" s="16"/>
      <c r="C8" s="114" t="s">
        <v>94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8"/>
      <c r="P8" s="1"/>
    </row>
    <row r="9" spans="1:23" s="3" customFormat="1" x14ac:dyDescent="0.25">
      <c r="A9" s="1"/>
      <c r="B9" s="16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  <c r="P9" s="1"/>
      <c r="R9" s="82"/>
      <c r="S9" s="82"/>
      <c r="T9" s="82"/>
      <c r="U9" s="82"/>
      <c r="V9" s="82"/>
    </row>
    <row r="10" spans="1:23" s="3" customFormat="1" x14ac:dyDescent="0.25">
      <c r="A10" s="1"/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"/>
      <c r="R10" s="82"/>
      <c r="S10" s="82"/>
      <c r="T10" s="82"/>
      <c r="U10" s="82"/>
      <c r="V10" s="82"/>
    </row>
    <row r="11" spans="1:23" s="3" customFormat="1" x14ac:dyDescent="0.25">
      <c r="A11" s="1"/>
      <c r="B11" s="16"/>
      <c r="C11" s="19"/>
      <c r="D11" s="19"/>
      <c r="E11" s="121" t="s">
        <v>59</v>
      </c>
      <c r="F11" s="122"/>
      <c r="G11" s="122"/>
      <c r="H11" s="122"/>
      <c r="I11" s="122"/>
      <c r="J11" s="122"/>
      <c r="K11" s="122"/>
      <c r="L11" s="122"/>
      <c r="M11" s="19"/>
      <c r="N11" s="19"/>
      <c r="O11" s="20"/>
      <c r="P11" s="1"/>
      <c r="R11" s="82" t="s">
        <v>41</v>
      </c>
      <c r="S11" s="83" t="s">
        <v>20</v>
      </c>
      <c r="T11" s="84" t="s">
        <v>39</v>
      </c>
      <c r="U11" s="83" t="s">
        <v>40</v>
      </c>
      <c r="V11" s="83" t="s">
        <v>8</v>
      </c>
      <c r="W11" s="102"/>
    </row>
    <row r="12" spans="1:23" s="3" customFormat="1" x14ac:dyDescent="0.25">
      <c r="A12" s="1"/>
      <c r="B12" s="16"/>
      <c r="C12" s="19"/>
      <c r="D12" s="19"/>
      <c r="E12" s="123" t="s">
        <v>12</v>
      </c>
      <c r="F12" s="123"/>
      <c r="G12" s="123"/>
      <c r="H12" s="123"/>
      <c r="I12" s="123"/>
      <c r="J12" s="123"/>
      <c r="K12" s="123"/>
      <c r="L12" s="123"/>
      <c r="M12" s="19"/>
      <c r="N12" s="19"/>
      <c r="O12" s="20"/>
      <c r="P12" s="1"/>
      <c r="R12" s="82" t="s">
        <v>82</v>
      </c>
      <c r="S12" s="105">
        <v>1664.7550930000002</v>
      </c>
      <c r="T12" s="84">
        <v>820.64496899999995</v>
      </c>
      <c r="U12" s="84">
        <f>+S12-T12</f>
        <v>844.11012400000027</v>
      </c>
      <c r="V12" s="85">
        <f>+T12/S12</f>
        <v>0.4929523702619481</v>
      </c>
      <c r="W12" s="102"/>
    </row>
    <row r="13" spans="1:23" s="3" customFormat="1" x14ac:dyDescent="0.25">
      <c r="A13" s="1"/>
      <c r="B13" s="16"/>
      <c r="C13" s="19"/>
      <c r="D13" s="19"/>
      <c r="E13" s="124" t="s">
        <v>4</v>
      </c>
      <c r="F13" s="125"/>
      <c r="G13" s="129">
        <v>2017</v>
      </c>
      <c r="H13" s="129"/>
      <c r="I13" s="129"/>
      <c r="J13" s="129">
        <v>2016</v>
      </c>
      <c r="K13" s="129"/>
      <c r="L13" s="129"/>
      <c r="M13" s="19"/>
      <c r="N13" s="19"/>
      <c r="O13" s="20"/>
      <c r="P13" s="1"/>
      <c r="R13" s="82" t="s">
        <v>83</v>
      </c>
      <c r="S13" s="105">
        <v>1621.9583210000001</v>
      </c>
      <c r="T13" s="84">
        <v>847.22308199999998</v>
      </c>
      <c r="U13" s="84">
        <f>+S13-T13</f>
        <v>774.73523900000009</v>
      </c>
      <c r="V13" s="85">
        <f>+T13/S13</f>
        <v>0.52234577857565057</v>
      </c>
      <c r="W13" s="102"/>
    </row>
    <row r="14" spans="1:23" s="3" customFormat="1" x14ac:dyDescent="0.25">
      <c r="A14" s="1"/>
      <c r="B14" s="16"/>
      <c r="C14" s="19"/>
      <c r="D14" s="19"/>
      <c r="E14" s="126"/>
      <c r="F14" s="127"/>
      <c r="G14" s="10" t="s">
        <v>6</v>
      </c>
      <c r="H14" s="10" t="s">
        <v>7</v>
      </c>
      <c r="I14" s="10" t="s">
        <v>8</v>
      </c>
      <c r="J14" s="10" t="s">
        <v>6</v>
      </c>
      <c r="K14" s="10" t="s">
        <v>7</v>
      </c>
      <c r="L14" s="10" t="s">
        <v>8</v>
      </c>
      <c r="M14" s="21"/>
      <c r="N14" s="19"/>
      <c r="O14" s="20"/>
      <c r="P14" s="1"/>
      <c r="R14" s="82" t="s">
        <v>84</v>
      </c>
      <c r="S14" s="105">
        <v>1804.6773969999999</v>
      </c>
      <c r="T14" s="84">
        <v>1093.619766</v>
      </c>
      <c r="U14" s="84">
        <f>+S14-T14</f>
        <v>711.0576309999999</v>
      </c>
      <c r="V14" s="85">
        <f>+T14/S14</f>
        <v>0.60599183422919556</v>
      </c>
      <c r="W14" s="102"/>
    </row>
    <row r="15" spans="1:23" s="3" customFormat="1" ht="14.25" customHeight="1" x14ac:dyDescent="0.25">
      <c r="A15" s="1"/>
      <c r="B15" s="16"/>
      <c r="C15" s="19"/>
      <c r="D15" s="19"/>
      <c r="E15" s="49" t="s">
        <v>82</v>
      </c>
      <c r="F15" s="50"/>
      <c r="G15" s="7">
        <f>+Áncash!G19</f>
        <v>1664.7550930000002</v>
      </c>
      <c r="H15" s="7">
        <f>+Áncash!H19</f>
        <v>820.64496899999995</v>
      </c>
      <c r="I15" s="8">
        <f>+H15/G15</f>
        <v>0.4929523702619481</v>
      </c>
      <c r="J15" s="7">
        <f>+Áncash!J19</f>
        <v>1326.8270219999999</v>
      </c>
      <c r="K15" s="7">
        <f>+Áncash!K19</f>
        <v>706.34009700000001</v>
      </c>
      <c r="L15" s="8">
        <f t="shared" ref="L15:L23" si="0">+K15/J15</f>
        <v>0.53235281260348044</v>
      </c>
      <c r="M15" s="56">
        <f>+(I15-L15)*100</f>
        <v>-3.940044234153234</v>
      </c>
      <c r="N15" s="22"/>
      <c r="O15" s="108">
        <f>+G15/$G$23</f>
        <v>0.15052038357665556</v>
      </c>
      <c r="P15" s="1"/>
      <c r="R15" s="82" t="s">
        <v>85</v>
      </c>
      <c r="S15" s="105">
        <v>1161.526216</v>
      </c>
      <c r="T15" s="84">
        <v>705.42097999999999</v>
      </c>
      <c r="U15" s="84">
        <f>+S15-T15</f>
        <v>456.10523599999999</v>
      </c>
      <c r="V15" s="85">
        <f>+T15/S15</f>
        <v>0.60732247820397023</v>
      </c>
      <c r="W15" s="102"/>
    </row>
    <row r="16" spans="1:23" s="3" customFormat="1" x14ac:dyDescent="0.25">
      <c r="A16" s="1"/>
      <c r="B16" s="16"/>
      <c r="C16" s="19"/>
      <c r="D16" s="19"/>
      <c r="E16" s="49" t="s">
        <v>83</v>
      </c>
      <c r="F16" s="50"/>
      <c r="G16" s="7">
        <f>+Apurímac!G19</f>
        <v>1621.9583210000001</v>
      </c>
      <c r="H16" s="7">
        <f>+Apurímac!H19</f>
        <v>847.22308199999998</v>
      </c>
      <c r="I16" s="8">
        <f t="shared" ref="I16:I22" si="1">+H16/G16</f>
        <v>0.52234577857565057</v>
      </c>
      <c r="J16" s="7">
        <f>+Apurímac!J19</f>
        <v>1441.5803500000002</v>
      </c>
      <c r="K16" s="7">
        <f>+Apurímac!K19</f>
        <v>889.03060999999991</v>
      </c>
      <c r="L16" s="8">
        <f t="shared" si="0"/>
        <v>0.61670555512219616</v>
      </c>
      <c r="M16" s="56">
        <f>+(I16-L16)*100</f>
        <v>-9.4359776546545593</v>
      </c>
      <c r="N16" s="21"/>
      <c r="O16" s="108">
        <f t="shared" ref="O16:O21" si="2">+G16/$G$23</f>
        <v>0.14665087354219508</v>
      </c>
      <c r="P16" s="1"/>
      <c r="R16" s="82" t="s">
        <v>86</v>
      </c>
      <c r="S16" s="105">
        <v>1552.2962969999999</v>
      </c>
      <c r="T16" s="84">
        <v>855.8562159999999</v>
      </c>
      <c r="U16" s="84">
        <f t="shared" ref="U16:U19" si="3">+S16-T16</f>
        <v>696.44008099999996</v>
      </c>
      <c r="V16" s="85">
        <f t="shared" ref="V16:V19" si="4">+T16/S16</f>
        <v>0.5513484878202991</v>
      </c>
      <c r="W16" s="102"/>
    </row>
    <row r="17" spans="1:23" s="3" customFormat="1" x14ac:dyDescent="0.25">
      <c r="A17" s="1"/>
      <c r="B17" s="16"/>
      <c r="C17" s="19"/>
      <c r="D17" s="19"/>
      <c r="E17" s="49" t="s">
        <v>84</v>
      </c>
      <c r="F17" s="50"/>
      <c r="G17" s="7">
        <f>+Ayacucho!G19</f>
        <v>1804.6773969999999</v>
      </c>
      <c r="H17" s="7">
        <f>+Ayacucho!H19</f>
        <v>1093.619766</v>
      </c>
      <c r="I17" s="8">
        <f t="shared" si="1"/>
        <v>0.60599183422919556</v>
      </c>
      <c r="J17" s="7">
        <f>+Ayacucho!J19</f>
        <v>1579.456042</v>
      </c>
      <c r="K17" s="7">
        <f>+Ayacucho!K19</f>
        <v>1068.4794429999999</v>
      </c>
      <c r="L17" s="8">
        <f t="shared" si="0"/>
        <v>0.67648571064189189</v>
      </c>
      <c r="M17" s="56">
        <f t="shared" ref="M17:M23" si="5">+(I17-L17)*100</f>
        <v>-7.0493876412696332</v>
      </c>
      <c r="N17" s="21"/>
      <c r="O17" s="108">
        <f t="shared" si="2"/>
        <v>0.16317158912488772</v>
      </c>
      <c r="P17" s="1"/>
      <c r="R17" s="82" t="s">
        <v>87</v>
      </c>
      <c r="S17" s="105">
        <v>813.99186600000007</v>
      </c>
      <c r="T17" s="84">
        <v>341.65610600000002</v>
      </c>
      <c r="U17" s="84">
        <f t="shared" si="3"/>
        <v>472.33576000000005</v>
      </c>
      <c r="V17" s="85">
        <f t="shared" si="4"/>
        <v>0.41972914014352081</v>
      </c>
      <c r="W17" s="102"/>
    </row>
    <row r="18" spans="1:23" s="3" customFormat="1" x14ac:dyDescent="0.25">
      <c r="A18" s="1"/>
      <c r="B18" s="16"/>
      <c r="C18" s="19"/>
      <c r="D18" s="19"/>
      <c r="E18" s="49" t="s">
        <v>85</v>
      </c>
      <c r="F18" s="50"/>
      <c r="G18" s="7">
        <f>+Huancavelica!G19</f>
        <v>1161.526216</v>
      </c>
      <c r="H18" s="7">
        <f>+Huancavelica!H19</f>
        <v>705.42097999999999</v>
      </c>
      <c r="I18" s="8">
        <f t="shared" si="1"/>
        <v>0.60732247820397023</v>
      </c>
      <c r="J18" s="7">
        <f>+Huancavelica!J19</f>
        <v>1205.3473370000002</v>
      </c>
      <c r="K18" s="7">
        <f>+Huancavelica!K19</f>
        <v>932.12989700000003</v>
      </c>
      <c r="L18" s="8">
        <f t="shared" si="0"/>
        <v>0.77332887242277115</v>
      </c>
      <c r="M18" s="56">
        <f t="shared" si="5"/>
        <v>-16.600639421880093</v>
      </c>
      <c r="N18" s="19"/>
      <c r="O18" s="108">
        <f t="shared" si="2"/>
        <v>0.10502047556532765</v>
      </c>
      <c r="P18" s="1"/>
      <c r="R18" s="82" t="s">
        <v>88</v>
      </c>
      <c r="S18" s="105">
        <v>1680.8269059999998</v>
      </c>
      <c r="T18" s="84">
        <v>964.04404999999997</v>
      </c>
      <c r="U18" s="84">
        <f t="shared" si="3"/>
        <v>716.78285599999981</v>
      </c>
      <c r="V18" s="85">
        <f t="shared" si="4"/>
        <v>0.57355343763160826</v>
      </c>
      <c r="W18" s="103"/>
    </row>
    <row r="19" spans="1:23" s="3" customFormat="1" x14ac:dyDescent="0.25">
      <c r="A19" s="1"/>
      <c r="B19" s="16"/>
      <c r="C19" s="19"/>
      <c r="D19" s="19"/>
      <c r="E19" s="49" t="s">
        <v>86</v>
      </c>
      <c r="F19" s="50"/>
      <c r="G19" s="7">
        <f>+Huánuco!G19</f>
        <v>1552.2962969999999</v>
      </c>
      <c r="H19" s="7">
        <f>+Huánuco!H19</f>
        <v>855.8562159999999</v>
      </c>
      <c r="I19" s="8">
        <f t="shared" si="1"/>
        <v>0.5513484878202991</v>
      </c>
      <c r="J19" s="7">
        <f>+Huánuco!J19</f>
        <v>1261.6819659999999</v>
      </c>
      <c r="K19" s="7">
        <f>+Huánuco!K19</f>
        <v>918.312365</v>
      </c>
      <c r="L19" s="8">
        <f t="shared" si="0"/>
        <v>0.72784773797741675</v>
      </c>
      <c r="M19" s="56">
        <f t="shared" si="5"/>
        <v>-17.649925015711766</v>
      </c>
      <c r="N19" s="19"/>
      <c r="O19" s="108">
        <f t="shared" si="2"/>
        <v>0.14035231670503859</v>
      </c>
      <c r="P19" s="1"/>
      <c r="R19" s="82" t="s">
        <v>89</v>
      </c>
      <c r="S19" s="105">
        <v>759.96558299999992</v>
      </c>
      <c r="T19" s="84">
        <v>437.01217300000002</v>
      </c>
      <c r="U19" s="84">
        <f t="shared" si="3"/>
        <v>322.95340999999991</v>
      </c>
      <c r="V19" s="85">
        <f t="shared" si="4"/>
        <v>0.57504205818752196</v>
      </c>
      <c r="W19" s="103"/>
    </row>
    <row r="20" spans="1:23" s="3" customFormat="1" x14ac:dyDescent="0.25">
      <c r="A20" s="1"/>
      <c r="B20" s="16"/>
      <c r="C20" s="19"/>
      <c r="D20" s="19"/>
      <c r="E20" s="49" t="s">
        <v>87</v>
      </c>
      <c r="F20" s="50"/>
      <c r="G20" s="7">
        <f>+Ica!G19</f>
        <v>813.99186600000007</v>
      </c>
      <c r="H20" s="7">
        <f>+Ica!H19</f>
        <v>341.65610600000002</v>
      </c>
      <c r="I20" s="8">
        <f t="shared" si="1"/>
        <v>0.41972914014352081</v>
      </c>
      <c r="J20" s="7">
        <f>+Ica!J19</f>
        <v>721.97625399999993</v>
      </c>
      <c r="K20" s="7">
        <f>+Ica!K19</f>
        <v>422.52268800000002</v>
      </c>
      <c r="L20" s="8">
        <f t="shared" si="0"/>
        <v>0.58523072699285761</v>
      </c>
      <c r="M20" s="56">
        <f t="shared" si="5"/>
        <v>-16.550158684933681</v>
      </c>
      <c r="N20" s="19"/>
      <c r="O20" s="108">
        <f t="shared" si="2"/>
        <v>7.3597833347248759E-2</v>
      </c>
      <c r="P20" s="1"/>
      <c r="R20" s="82"/>
      <c r="S20" s="82"/>
      <c r="T20" s="86"/>
      <c r="U20" s="82"/>
      <c r="V20" s="82"/>
      <c r="W20" s="103"/>
    </row>
    <row r="21" spans="1:23" s="3" customFormat="1" x14ac:dyDescent="0.25">
      <c r="A21" s="1"/>
      <c r="B21" s="16"/>
      <c r="C21" s="19"/>
      <c r="D21" s="19"/>
      <c r="E21" s="49" t="s">
        <v>88</v>
      </c>
      <c r="F21" s="50"/>
      <c r="G21" s="7">
        <f>+Junín!G19</f>
        <v>1680.8269059999998</v>
      </c>
      <c r="H21" s="7">
        <f>+Junín!H19</f>
        <v>964.04404999999997</v>
      </c>
      <c r="I21" s="8">
        <f t="shared" si="1"/>
        <v>0.57355343763160826</v>
      </c>
      <c r="J21" s="7">
        <f>+Junín!J19</f>
        <v>1600.304819</v>
      </c>
      <c r="K21" s="7">
        <f>+Junín!K19</f>
        <v>1002.364782</v>
      </c>
      <c r="L21" s="8">
        <f t="shared" si="0"/>
        <v>0.62635865998726337</v>
      </c>
      <c r="M21" s="56">
        <f t="shared" si="5"/>
        <v>-5.2805222355655097</v>
      </c>
      <c r="N21" s="19"/>
      <c r="O21" s="108">
        <f t="shared" si="2"/>
        <v>0.15197353153079263</v>
      </c>
      <c r="P21" s="1"/>
      <c r="T21" s="103"/>
      <c r="W21" s="103"/>
    </row>
    <row r="22" spans="1:23" s="3" customFormat="1" x14ac:dyDescent="0.25">
      <c r="A22" s="1"/>
      <c r="B22" s="16"/>
      <c r="C22" s="19"/>
      <c r="D22" s="19"/>
      <c r="E22" s="49" t="s">
        <v>89</v>
      </c>
      <c r="F22" s="50"/>
      <c r="G22" s="7">
        <f>+Pasco!G19</f>
        <v>759.96558299999992</v>
      </c>
      <c r="H22" s="7">
        <f>+Pasco!H19</f>
        <v>437.01217300000002</v>
      </c>
      <c r="I22" s="8">
        <f t="shared" si="1"/>
        <v>0.57504205818752196</v>
      </c>
      <c r="J22" s="7">
        <f>+Pasco!J19</f>
        <v>739.77209100000005</v>
      </c>
      <c r="K22" s="7">
        <f>+Pasco!K19</f>
        <v>530.94186200000001</v>
      </c>
      <c r="L22" s="8">
        <f t="shared" si="0"/>
        <v>0.71771004672843219</v>
      </c>
      <c r="M22" s="56">
        <f t="shared" si="5"/>
        <v>-14.266798854091023</v>
      </c>
      <c r="N22" s="19"/>
      <c r="O22" s="108">
        <f>+G22/$G$23</f>
        <v>6.8712996607853988E-2</v>
      </c>
      <c r="P22" s="1"/>
      <c r="T22" s="103"/>
      <c r="W22" s="103"/>
    </row>
    <row r="23" spans="1:23" s="3" customFormat="1" x14ac:dyDescent="0.25">
      <c r="A23" s="1"/>
      <c r="B23" s="16"/>
      <c r="C23" s="19"/>
      <c r="D23" s="19"/>
      <c r="E23" s="51" t="s">
        <v>95</v>
      </c>
      <c r="F23" s="52"/>
      <c r="G23" s="53">
        <f>SUM(G15:G22)</f>
        <v>11059.997679</v>
      </c>
      <c r="H23" s="54">
        <f>SUM(H15:H22)</f>
        <v>6065.477342000001</v>
      </c>
      <c r="I23" s="55">
        <f>+H23/G23</f>
        <v>0.54841578796320478</v>
      </c>
      <c r="J23" s="53">
        <f>SUM(J15:J22)</f>
        <v>9876.9458810000015</v>
      </c>
      <c r="K23" s="53">
        <f>SUM(K15:K22)</f>
        <v>6470.1217439999991</v>
      </c>
      <c r="L23" s="55">
        <f t="shared" si="0"/>
        <v>0.65507311895333831</v>
      </c>
      <c r="M23" s="56">
        <f t="shared" si="5"/>
        <v>-10.665733099013352</v>
      </c>
      <c r="N23" s="19"/>
      <c r="O23" s="20"/>
      <c r="P23" s="1"/>
    </row>
    <row r="24" spans="1:23" s="3" customFormat="1" x14ac:dyDescent="0.25">
      <c r="A24" s="1"/>
      <c r="B24" s="16"/>
      <c r="C24" s="19"/>
      <c r="D24" s="19"/>
      <c r="E24" s="119" t="s">
        <v>90</v>
      </c>
      <c r="F24" s="119"/>
      <c r="G24" s="119"/>
      <c r="H24" s="119"/>
      <c r="I24" s="119"/>
      <c r="J24" s="119"/>
      <c r="K24" s="119"/>
      <c r="L24" s="119"/>
      <c r="M24" s="24"/>
      <c r="N24" s="25"/>
      <c r="O24" s="20"/>
      <c r="P24" s="1"/>
    </row>
    <row r="25" spans="1:23" s="3" customFormat="1" x14ac:dyDescent="0.25">
      <c r="A25" s="1"/>
      <c r="B25" s="16"/>
      <c r="C25" s="19"/>
      <c r="D25" s="19"/>
      <c r="E25" s="19"/>
      <c r="F25" s="26"/>
      <c r="G25" s="26"/>
      <c r="H25" s="26"/>
      <c r="I25" s="26"/>
      <c r="J25" s="26"/>
      <c r="K25" s="26"/>
      <c r="L25" s="19"/>
      <c r="M25" s="23"/>
      <c r="N25" s="19"/>
      <c r="O25" s="20"/>
      <c r="P25" s="1"/>
    </row>
    <row r="26" spans="1:23" s="3" customFormat="1" ht="15" customHeight="1" x14ac:dyDescent="0.25">
      <c r="A26" s="1"/>
      <c r="B26" s="16"/>
      <c r="C26" s="130" t="str">
        <f>+CONCATENATE("Al 20 de diciembre de los " &amp; FIXED(J36,0)  &amp; "  proyectos presupuestados para el 2017 en esta macro región, " &amp; FIXED(J32,0) &amp; " no cuentan con ningún avance en ejecución del gasto, mientras que " &amp; FIXED(J33,0) &amp; " (" &amp; FIXED(K33*100,1) &amp; "% de proyectos) no superan el 50,0% de ejecución, " &amp; FIXED(J34,0) &amp; " proyectos (" &amp; FIXED(K34*100,1) &amp; "% del total) tienen un nivel de ejecución mayor al 50,0% pero no culminan al 100% y " &amp; FIXED(J35,0) &amp; " proyectos por S/ " &amp; FIXED(I35,1) &amp; " millones se han ejecutado al 100,0%.")</f>
        <v>Al 20 de diciembre de los 14,046  proyectos presupuestados para el 2017 en esta macro región, 3,860 no cuentan con ningún avance en ejecución del gasto, mientras que 2,461 (17.5% de proyectos) no superan el 50,0% de ejecución, 5,614 proyectos (40.0% del total) tienen un nivel de ejecución mayor al 50,0% pero no culminan al 100% y 2,111 proyectos por S/ 264.8 millones se han ejecutado al 100,0%.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20"/>
      <c r="P26" s="1"/>
    </row>
    <row r="27" spans="1:23" s="3" customFormat="1" x14ac:dyDescent="0.25">
      <c r="A27" s="1"/>
      <c r="B27" s="16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0"/>
      <c r="P27" s="1"/>
    </row>
    <row r="28" spans="1:23" s="3" customFormat="1" ht="15" customHeight="1" x14ac:dyDescent="0.25">
      <c r="A28" s="1"/>
      <c r="B28" s="1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0"/>
      <c r="P28" s="1"/>
      <c r="Q28" s="82"/>
      <c r="R28" s="82"/>
      <c r="S28" s="82"/>
      <c r="T28" s="82"/>
      <c r="U28" s="82"/>
      <c r="V28" s="82"/>
    </row>
    <row r="29" spans="1:23" s="3" customFormat="1" x14ac:dyDescent="0.25">
      <c r="A29" s="1"/>
      <c r="B29" s="16"/>
      <c r="C29" s="27"/>
      <c r="D29" s="27"/>
      <c r="E29" s="115" t="s">
        <v>35</v>
      </c>
      <c r="F29" s="115"/>
      <c r="G29" s="115"/>
      <c r="H29" s="115"/>
      <c r="I29" s="115"/>
      <c r="J29" s="115"/>
      <c r="K29" s="115"/>
      <c r="L29" s="115"/>
      <c r="M29" s="27"/>
      <c r="N29" s="27"/>
      <c r="O29" s="20"/>
      <c r="P29" s="1"/>
      <c r="Q29" s="82"/>
      <c r="R29" s="82"/>
      <c r="S29" s="82" t="s">
        <v>77</v>
      </c>
      <c r="T29" s="82" t="s">
        <v>42</v>
      </c>
      <c r="U29" s="82"/>
      <c r="V29" s="82"/>
    </row>
    <row r="30" spans="1:23" s="3" customFormat="1" x14ac:dyDescent="0.25">
      <c r="A30" s="1"/>
      <c r="B30" s="16"/>
      <c r="C30" s="19"/>
      <c r="D30" s="19"/>
      <c r="E30" s="5"/>
      <c r="F30" s="116" t="s">
        <v>33</v>
      </c>
      <c r="G30" s="116"/>
      <c r="H30" s="116"/>
      <c r="I30" s="116"/>
      <c r="J30" s="116"/>
      <c r="K30" s="116"/>
      <c r="L30" s="5"/>
      <c r="M30" s="19"/>
      <c r="N30" s="19"/>
      <c r="O30" s="20"/>
      <c r="P30" s="1"/>
      <c r="Q30" s="82"/>
      <c r="R30" s="82" t="s">
        <v>84</v>
      </c>
      <c r="S30" s="88">
        <v>1804.6773969999999</v>
      </c>
      <c r="T30" s="87">
        <v>0.60599183422919556</v>
      </c>
      <c r="U30" s="82"/>
      <c r="V30" s="82"/>
    </row>
    <row r="31" spans="1:23" s="3" customFormat="1" x14ac:dyDescent="0.25">
      <c r="A31" s="1"/>
      <c r="B31" s="16"/>
      <c r="C31" s="19"/>
      <c r="D31" s="19"/>
      <c r="E31" s="19"/>
      <c r="F31" s="78" t="s">
        <v>25</v>
      </c>
      <c r="G31" s="67" t="s">
        <v>18</v>
      </c>
      <c r="H31" s="67" t="s">
        <v>20</v>
      </c>
      <c r="I31" s="67" t="s">
        <v>7</v>
      </c>
      <c r="J31" s="67" t="s">
        <v>24</v>
      </c>
      <c r="K31" s="67" t="s">
        <v>3</v>
      </c>
      <c r="L31" s="19"/>
      <c r="M31" s="76" t="s">
        <v>36</v>
      </c>
      <c r="N31" s="19"/>
      <c r="O31" s="20"/>
      <c r="P31" s="1"/>
      <c r="Q31" s="82"/>
      <c r="R31" s="82" t="s">
        <v>88</v>
      </c>
      <c r="S31" s="88">
        <v>1680.8269059999998</v>
      </c>
      <c r="T31" s="87">
        <v>0.57355343763160826</v>
      </c>
      <c r="U31" s="82"/>
      <c r="V31" s="82"/>
    </row>
    <row r="32" spans="1:23" s="3" customFormat="1" x14ac:dyDescent="0.25">
      <c r="A32" s="1"/>
      <c r="B32" s="16"/>
      <c r="C32" s="19"/>
      <c r="D32" s="19"/>
      <c r="E32" s="19"/>
      <c r="F32" s="79" t="s">
        <v>26</v>
      </c>
      <c r="G32" s="71">
        <f>+I32/H32</f>
        <v>0</v>
      </c>
      <c r="H32" s="63">
        <v>1263.0301010000014</v>
      </c>
      <c r="I32" s="63">
        <v>0</v>
      </c>
      <c r="J32" s="106">
        <v>3860</v>
      </c>
      <c r="K32" s="71">
        <f>+J32/J$36</f>
        <v>0.27481133418766907</v>
      </c>
      <c r="L32" s="19"/>
      <c r="M32" s="81">
        <f>SUM(J33:J35)</f>
        <v>10186</v>
      </c>
      <c r="N32" s="19"/>
      <c r="O32" s="20"/>
      <c r="P32" s="1"/>
      <c r="Q32" s="82"/>
      <c r="R32" s="82" t="s">
        <v>82</v>
      </c>
      <c r="S32" s="88">
        <v>1664.7550930000002</v>
      </c>
      <c r="T32" s="87">
        <v>0.4929523702619481</v>
      </c>
      <c r="U32" s="82"/>
      <c r="V32" s="82"/>
    </row>
    <row r="33" spans="1:22" s="3" customFormat="1" x14ac:dyDescent="0.25">
      <c r="A33" s="1"/>
      <c r="B33" s="16"/>
      <c r="C33" s="19"/>
      <c r="D33" s="19"/>
      <c r="E33" s="19"/>
      <c r="F33" s="79" t="s">
        <v>27</v>
      </c>
      <c r="G33" s="71">
        <f t="shared" ref="G33:G36" si="6">+I33/H33</f>
        <v>0.21125254381201866</v>
      </c>
      <c r="H33" s="63">
        <v>3372.8922129999964</v>
      </c>
      <c r="I33" s="63">
        <v>712.5320599999983</v>
      </c>
      <c r="J33" s="106">
        <v>2461</v>
      </c>
      <c r="K33" s="71">
        <f t="shared" ref="K33:K35" si="7">+J33/J$36</f>
        <v>0.1752100242061797</v>
      </c>
      <c r="L33" s="19"/>
      <c r="M33" s="19"/>
      <c r="N33" s="19"/>
      <c r="O33" s="20"/>
      <c r="P33" s="1"/>
      <c r="Q33" s="82"/>
      <c r="R33" s="82" t="s">
        <v>83</v>
      </c>
      <c r="S33" s="88">
        <v>1621.9583210000001</v>
      </c>
      <c r="T33" s="87">
        <v>0.52234577857565057</v>
      </c>
      <c r="U33" s="82"/>
      <c r="V33" s="82"/>
    </row>
    <row r="34" spans="1:22" s="3" customFormat="1" x14ac:dyDescent="0.25">
      <c r="A34" s="1"/>
      <c r="B34" s="16"/>
      <c r="C34" s="19"/>
      <c r="D34" s="19"/>
      <c r="E34" s="19"/>
      <c r="F34" s="79" t="s">
        <v>28</v>
      </c>
      <c r="G34" s="71">
        <f t="shared" si="6"/>
        <v>0.82609471777908194</v>
      </c>
      <c r="H34" s="63">
        <v>6159.2720780000182</v>
      </c>
      <c r="I34" s="63">
        <v>5088.1421290000044</v>
      </c>
      <c r="J34" s="106">
        <v>5614</v>
      </c>
      <c r="K34" s="71">
        <f t="shared" si="7"/>
        <v>0.39968674355688455</v>
      </c>
      <c r="L34" s="19"/>
      <c r="M34" s="19"/>
      <c r="N34" s="19"/>
      <c r="O34" s="20"/>
      <c r="P34" s="1"/>
      <c r="Q34" s="82"/>
      <c r="R34" s="82" t="s">
        <v>86</v>
      </c>
      <c r="S34" s="88">
        <v>1552.2962969999999</v>
      </c>
      <c r="T34" s="87">
        <v>0.5513484878202991</v>
      </c>
      <c r="U34" s="82"/>
      <c r="V34" s="82"/>
    </row>
    <row r="35" spans="1:22" x14ac:dyDescent="0.25">
      <c r="B35" s="16"/>
      <c r="C35" s="19"/>
      <c r="D35" s="19"/>
      <c r="E35" s="19"/>
      <c r="F35" s="79" t="s">
        <v>29</v>
      </c>
      <c r="G35" s="71">
        <f t="shared" si="6"/>
        <v>1</v>
      </c>
      <c r="H35" s="63">
        <v>264.80328699999848</v>
      </c>
      <c r="I35" s="63">
        <v>264.80328699999848</v>
      </c>
      <c r="J35" s="106">
        <v>2111</v>
      </c>
      <c r="K35" s="71">
        <f t="shared" si="7"/>
        <v>0.15029189804926671</v>
      </c>
      <c r="L35" s="19"/>
      <c r="M35" s="19"/>
      <c r="N35" s="19"/>
      <c r="O35" s="20"/>
      <c r="Q35" s="82"/>
      <c r="R35" s="82" t="s">
        <v>85</v>
      </c>
      <c r="S35" s="88">
        <v>1161.526216</v>
      </c>
      <c r="T35" s="87">
        <v>0.60732247820397023</v>
      </c>
      <c r="U35" s="82"/>
      <c r="V35" s="82"/>
    </row>
    <row r="36" spans="1:22" x14ac:dyDescent="0.25">
      <c r="B36" s="16"/>
      <c r="C36" s="19"/>
      <c r="D36" s="19"/>
      <c r="E36" s="19"/>
      <c r="F36" s="80" t="s">
        <v>0</v>
      </c>
      <c r="G36" s="70">
        <f t="shared" si="6"/>
        <v>0.54841580007893909</v>
      </c>
      <c r="H36" s="54">
        <f t="shared" ref="H36:J36" si="8">SUM(H32:H35)</f>
        <v>11059.997679000015</v>
      </c>
      <c r="I36" s="54">
        <f t="shared" si="8"/>
        <v>6065.4774760000018</v>
      </c>
      <c r="J36" s="77">
        <f t="shared" si="8"/>
        <v>14046</v>
      </c>
      <c r="K36" s="70">
        <f>SUM(K32:K35)</f>
        <v>1</v>
      </c>
      <c r="L36" s="19"/>
      <c r="M36" s="19"/>
      <c r="N36" s="19"/>
      <c r="O36" s="20"/>
      <c r="Q36" s="82"/>
      <c r="R36" s="82" t="s">
        <v>87</v>
      </c>
      <c r="S36" s="88">
        <v>813.99186600000007</v>
      </c>
      <c r="T36" s="87">
        <v>0.41972914014352081</v>
      </c>
      <c r="U36" s="82"/>
      <c r="V36" s="82"/>
    </row>
    <row r="37" spans="1:22" x14ac:dyDescent="0.25">
      <c r="B37" s="16"/>
      <c r="C37" s="19"/>
      <c r="D37" s="19"/>
      <c r="E37" s="11"/>
      <c r="F37" s="119" t="s">
        <v>91</v>
      </c>
      <c r="G37" s="119"/>
      <c r="H37" s="119"/>
      <c r="I37" s="119"/>
      <c r="J37" s="119"/>
      <c r="K37" s="119"/>
      <c r="L37" s="11"/>
      <c r="M37" s="19"/>
      <c r="N37" s="19"/>
      <c r="O37" s="20"/>
      <c r="Q37" s="82"/>
      <c r="R37" s="82" t="s">
        <v>89</v>
      </c>
      <c r="S37" s="88">
        <v>759.96558299999992</v>
      </c>
      <c r="T37" s="87">
        <v>0.57504205818752196</v>
      </c>
      <c r="U37" s="82"/>
      <c r="V37" s="82"/>
    </row>
    <row r="38" spans="1:22" x14ac:dyDescent="0.25">
      <c r="B38" s="16"/>
      <c r="C38" s="19"/>
      <c r="D38" s="19"/>
      <c r="E38" s="19"/>
      <c r="F38" s="28"/>
      <c r="G38" s="29"/>
      <c r="H38" s="29"/>
      <c r="I38" s="30"/>
      <c r="J38" s="31"/>
      <c r="K38" s="32"/>
      <c r="L38" s="19"/>
      <c r="M38" s="19"/>
      <c r="N38" s="19"/>
      <c r="O38" s="20"/>
      <c r="Q38" s="82"/>
      <c r="R38" s="82"/>
      <c r="S38" s="82"/>
      <c r="T38" s="82"/>
      <c r="U38" s="82"/>
      <c r="V38" s="82"/>
    </row>
    <row r="39" spans="1:22" x14ac:dyDescent="0.25">
      <c r="B39" s="16"/>
      <c r="C39" s="19"/>
      <c r="D39" s="19"/>
      <c r="E39" s="19"/>
      <c r="F39" s="33"/>
      <c r="G39" s="34"/>
      <c r="H39" s="34"/>
      <c r="I39" s="35"/>
      <c r="J39" s="36"/>
      <c r="K39" s="32"/>
      <c r="L39" s="19"/>
      <c r="M39" s="19"/>
      <c r="N39" s="19"/>
      <c r="O39" s="20"/>
    </row>
    <row r="40" spans="1:22" x14ac:dyDescent="0.25">
      <c r="B40" s="16"/>
      <c r="C40" s="19"/>
      <c r="D40" s="19"/>
      <c r="E40" s="19"/>
      <c r="F40" s="26"/>
      <c r="G40" s="26"/>
      <c r="H40" s="26"/>
      <c r="I40" s="26"/>
      <c r="J40" s="26"/>
      <c r="K40" s="32"/>
      <c r="L40" s="19"/>
      <c r="M40" s="19"/>
      <c r="N40" s="19"/>
      <c r="O40" s="20"/>
    </row>
    <row r="41" spans="1:22" x14ac:dyDescent="0.25">
      <c r="B41" s="16"/>
      <c r="C41" s="19"/>
      <c r="D41" s="19"/>
      <c r="E41" s="19"/>
      <c r="F41" s="32"/>
      <c r="G41" s="32"/>
      <c r="H41" s="32"/>
      <c r="I41" s="32"/>
      <c r="J41" s="32"/>
      <c r="K41" s="32"/>
      <c r="L41" s="19"/>
      <c r="M41" s="19"/>
      <c r="N41" s="19"/>
      <c r="O41" s="20"/>
    </row>
    <row r="42" spans="1:22" x14ac:dyDescent="0.25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4" spans="1:22" x14ac:dyDescent="0.2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</row>
    <row r="45" spans="1:22" x14ac:dyDescent="0.25">
      <c r="B45" s="16"/>
      <c r="C45" s="113" t="s">
        <v>37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7"/>
    </row>
    <row r="46" spans="1:22" x14ac:dyDescent="0.25">
      <c r="B46" s="1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17"/>
    </row>
    <row r="47" spans="1:22" ht="15" customHeight="1" x14ac:dyDescent="0.25">
      <c r="B47" s="16"/>
      <c r="C47" s="114" t="str">
        <f>+CONCATENATE("A la fecha en la macro región se vienen ejecutando S/ ",+FIXED(H57,1)," millones, lo que equivale a un avance en la ejecución del presupuesto del ",FIXED(I57*100,1),"%. Por niveles de gobierno, el Gobierno Nacional viene ejecutando el ", FIXED(I54*100,1), "% de su presupuesto para esta región, seguido del Gobierno Regional (",FIXED(I55*100,1),"%) y de los gobiernos locales que en conjunto tienen una ejecución del ", FIXED(I56*100,1),"%")</f>
        <v>A la fecha en la macro región se vienen ejecutando S/ 6,065.5 millones, lo que equivale a un avance en la ejecución del presupuesto del 54.8%. Por niveles de gobierno, el Gobierno Nacional viene ejecutando el 61.8% de su presupuesto para esta región, seguido del Gobierno Regional (53.0%) y de los gobiernos locales que en conjunto tienen una ejecución del 52.9%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8"/>
    </row>
    <row r="48" spans="1:22" x14ac:dyDescent="0.25">
      <c r="B48" s="16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8"/>
    </row>
    <row r="49" spans="2:22" x14ac:dyDescent="0.25">
      <c r="B49" s="16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20"/>
      <c r="Q49" s="82"/>
      <c r="R49" s="89" t="s">
        <v>43</v>
      </c>
      <c r="S49" s="89" t="s">
        <v>6</v>
      </c>
      <c r="T49" s="89" t="s">
        <v>78</v>
      </c>
      <c r="U49" s="82"/>
    </row>
    <row r="50" spans="2:22" x14ac:dyDescent="0.25">
      <c r="B50" s="16"/>
      <c r="C50" s="19"/>
      <c r="D50" s="19"/>
      <c r="E50" s="121" t="s">
        <v>48</v>
      </c>
      <c r="F50" s="122"/>
      <c r="G50" s="122"/>
      <c r="H50" s="122"/>
      <c r="I50" s="122"/>
      <c r="J50" s="122"/>
      <c r="K50" s="122"/>
      <c r="L50" s="122"/>
      <c r="M50" s="19"/>
      <c r="N50" s="19"/>
      <c r="O50" s="20"/>
      <c r="Q50" s="82"/>
      <c r="R50" s="82" t="s">
        <v>13</v>
      </c>
      <c r="S50" s="88">
        <v>4705.0854759999984</v>
      </c>
      <c r="T50" s="88">
        <v>2681.7012770000015</v>
      </c>
      <c r="U50" s="90"/>
    </row>
    <row r="51" spans="2:22" x14ac:dyDescent="0.25">
      <c r="B51" s="16"/>
      <c r="C51" s="19"/>
      <c r="D51" s="19"/>
      <c r="E51" s="123" t="s">
        <v>12</v>
      </c>
      <c r="F51" s="123"/>
      <c r="G51" s="123"/>
      <c r="H51" s="123"/>
      <c r="I51" s="123"/>
      <c r="J51" s="123"/>
      <c r="K51" s="123"/>
      <c r="L51" s="123"/>
      <c r="M51" s="19"/>
      <c r="N51" s="19"/>
      <c r="O51" s="20"/>
      <c r="Q51" s="82"/>
      <c r="R51" s="82" t="s">
        <v>14</v>
      </c>
      <c r="S51" s="88">
        <v>5349.1553760000015</v>
      </c>
      <c r="T51" s="88">
        <v>3001.2636549999993</v>
      </c>
      <c r="U51" s="90"/>
    </row>
    <row r="52" spans="2:22" x14ac:dyDescent="0.25">
      <c r="B52" s="16"/>
      <c r="C52" s="19"/>
      <c r="D52" s="19"/>
      <c r="E52" s="124" t="s">
        <v>11</v>
      </c>
      <c r="F52" s="125"/>
      <c r="G52" s="129">
        <v>2017</v>
      </c>
      <c r="H52" s="129"/>
      <c r="I52" s="129"/>
      <c r="J52" s="129">
        <v>2016</v>
      </c>
      <c r="K52" s="129"/>
      <c r="L52" s="129"/>
      <c r="M52" s="19"/>
      <c r="N52" s="19"/>
      <c r="O52" s="20"/>
      <c r="Q52" s="82"/>
      <c r="R52" s="82" t="s">
        <v>23</v>
      </c>
      <c r="S52" s="88">
        <v>506.01901700000002</v>
      </c>
      <c r="T52" s="88">
        <v>161.59257000000005</v>
      </c>
      <c r="U52" s="90"/>
    </row>
    <row r="53" spans="2:22" x14ac:dyDescent="0.25">
      <c r="B53" s="16"/>
      <c r="C53" s="19"/>
      <c r="D53" s="19"/>
      <c r="E53" s="126"/>
      <c r="F53" s="127"/>
      <c r="G53" s="9" t="s">
        <v>6</v>
      </c>
      <c r="H53" s="9" t="s">
        <v>7</v>
      </c>
      <c r="I53" s="9" t="s">
        <v>8</v>
      </c>
      <c r="J53" s="9" t="s">
        <v>6</v>
      </c>
      <c r="K53" s="9" t="s">
        <v>7</v>
      </c>
      <c r="L53" s="9" t="s">
        <v>8</v>
      </c>
      <c r="M53" s="19"/>
      <c r="N53" s="19"/>
      <c r="O53" s="20"/>
      <c r="Q53" s="82"/>
      <c r="R53" s="82" t="s">
        <v>15</v>
      </c>
      <c r="S53" s="88">
        <v>499.73781000000008</v>
      </c>
      <c r="T53" s="88">
        <v>220.91983499999998</v>
      </c>
      <c r="U53" s="90"/>
    </row>
    <row r="54" spans="2:22" x14ac:dyDescent="0.25">
      <c r="B54" s="16"/>
      <c r="C54" s="19"/>
      <c r="D54" s="19"/>
      <c r="E54" s="49" t="s">
        <v>9</v>
      </c>
      <c r="F54" s="50"/>
      <c r="G54" s="7">
        <f>+Áncash!G16+Apurímac!G16+Ayacucho!G16+Huancavelica!G16+Huánuco!G16+Ica!G16+Junín!G16+Pasco!G16</f>
        <v>2404.104636</v>
      </c>
      <c r="H54" s="7">
        <f>+Áncash!H16+Apurímac!H16+Ayacucho!H16+Huancavelica!H16+Huánuco!H16+Ica!H16+Junín!H16+Pasco!H16</f>
        <v>1484.8533719999998</v>
      </c>
      <c r="I54" s="8">
        <f>+H54/G54</f>
        <v>0.61763258959914913</v>
      </c>
      <c r="J54" s="7">
        <f>+Áncash!J16+Apurímac!J16+Ayacucho!J16+Huancavelica!J16+Huánuco!J16+Ica!J16+Junín!J16+Pasco!J16</f>
        <v>2342.7694280000001</v>
      </c>
      <c r="K54" s="7">
        <f>+Áncash!K16+Apurímac!K16+Ayacucho!K16+Huancavelica!K16+Huánuco!K16+Ica!K16+Junín!K16+Pasco!K16</f>
        <v>1613.233804</v>
      </c>
      <c r="L54" s="8">
        <f t="shared" ref="L54:L57" si="9">+K54/J54</f>
        <v>0.68860118487084843</v>
      </c>
      <c r="M54" s="19"/>
      <c r="N54" s="19"/>
      <c r="O54" s="20"/>
      <c r="Q54" s="82"/>
      <c r="R54" s="82"/>
      <c r="S54" s="82"/>
      <c r="T54" s="82"/>
      <c r="U54" s="82"/>
    </row>
    <row r="55" spans="2:22" x14ac:dyDescent="0.25">
      <c r="B55" s="16"/>
      <c r="C55" s="19"/>
      <c r="D55" s="19"/>
      <c r="E55" s="49" t="s">
        <v>10</v>
      </c>
      <c r="F55" s="50"/>
      <c r="G55" s="7">
        <f>+Áncash!G17+Apurímac!G17+Ayacucho!G17+Huancavelica!G17+Huánuco!G17+Ica!G17+Junín!G17+Pasco!G17</f>
        <v>2373.0557949999998</v>
      </c>
      <c r="H55" s="7">
        <f>+Áncash!H17+Apurímac!H17+Ayacucho!H17+Huancavelica!H17+Huánuco!H17+Ica!H17+Junín!H17+Pasco!H17</f>
        <v>1258.693125</v>
      </c>
      <c r="I55" s="8">
        <f t="shared" ref="I55:I57" si="10">+H55/G55</f>
        <v>0.53041025316473867</v>
      </c>
      <c r="J55" s="7">
        <f>+Áncash!J17+Apurímac!J17+Ayacucho!J17+Huancavelica!J17+Huánuco!J17+Ica!J17+Junín!J17+Pasco!J17</f>
        <v>2065.126804</v>
      </c>
      <c r="K55" s="7">
        <f>+Áncash!K17+Apurímac!K17+Ayacucho!K17+Huancavelica!K17+Huánuco!K17+Ica!K17+Junín!K17+Pasco!K17</f>
        <v>1458.7277000000001</v>
      </c>
      <c r="L55" s="8">
        <f t="shared" si="9"/>
        <v>0.70636229076807822</v>
      </c>
      <c r="M55" s="19"/>
      <c r="N55" s="19"/>
      <c r="O55" s="20"/>
    </row>
    <row r="56" spans="2:22" x14ac:dyDescent="0.25">
      <c r="B56" s="16"/>
      <c r="C56" s="19"/>
      <c r="D56" s="19"/>
      <c r="E56" s="49" t="s">
        <v>5</v>
      </c>
      <c r="F56" s="50"/>
      <c r="G56" s="7">
        <f>+Áncash!G18+Apurímac!G18+Ayacucho!G18+Huancavelica!G18+Huánuco!G18+Ica!G18+Junín!G18+Pasco!G18</f>
        <v>6282.8372479999998</v>
      </c>
      <c r="H56" s="7">
        <f>+Áncash!H18+Apurímac!H18+Ayacucho!H18+Huancavelica!H18+Huánuco!H18+Ica!H18+Junín!H18+Pasco!H18</f>
        <v>3321.9308449999999</v>
      </c>
      <c r="I56" s="8">
        <f t="shared" si="10"/>
        <v>0.52873100382434102</v>
      </c>
      <c r="J56" s="7">
        <f>+Áncash!J18+Apurímac!J18+Ayacucho!J18+Huancavelica!J18+Huánuco!J18+Ica!J18+Junín!J18+Pasco!J18</f>
        <v>5469.0496489999996</v>
      </c>
      <c r="K56" s="7">
        <f>+Áncash!K18+Apurímac!K18+Ayacucho!K18+Huancavelica!K18+Huánuco!K18+Ica!K18+Junín!K18+Pasco!K18</f>
        <v>3398.1602399999997</v>
      </c>
      <c r="L56" s="8">
        <f t="shared" si="9"/>
        <v>0.6213438271896734</v>
      </c>
      <c r="M56" s="19"/>
      <c r="N56" s="19"/>
      <c r="O56" s="20"/>
    </row>
    <row r="57" spans="2:22" x14ac:dyDescent="0.25">
      <c r="B57" s="16"/>
      <c r="C57" s="19"/>
      <c r="D57" s="19"/>
      <c r="E57" s="51" t="s">
        <v>0</v>
      </c>
      <c r="F57" s="52"/>
      <c r="G57" s="53">
        <f t="shared" ref="G57:H57" si="11">SUM(G54:G56)</f>
        <v>11059.997679</v>
      </c>
      <c r="H57" s="54">
        <f t="shared" si="11"/>
        <v>6065.4773420000001</v>
      </c>
      <c r="I57" s="55">
        <f t="shared" si="10"/>
        <v>0.54841578796320467</v>
      </c>
      <c r="J57" s="53">
        <f t="shared" ref="J57:K57" si="12">SUM(J54:J56)</f>
        <v>9876.9458809999996</v>
      </c>
      <c r="K57" s="53">
        <f t="shared" si="12"/>
        <v>6470.121744</v>
      </c>
      <c r="L57" s="55">
        <f t="shared" si="9"/>
        <v>0.65507311895333853</v>
      </c>
      <c r="M57" s="19"/>
      <c r="N57" s="19"/>
      <c r="O57" s="20"/>
    </row>
    <row r="58" spans="2:22" x14ac:dyDescent="0.25">
      <c r="B58" s="16"/>
      <c r="C58" s="19"/>
      <c r="D58" s="19"/>
      <c r="E58" s="119" t="s">
        <v>90</v>
      </c>
      <c r="F58" s="119"/>
      <c r="G58" s="119"/>
      <c r="H58" s="119"/>
      <c r="I58" s="119"/>
      <c r="J58" s="119"/>
      <c r="K58" s="119"/>
      <c r="L58" s="119"/>
      <c r="M58" s="19"/>
      <c r="N58" s="19"/>
      <c r="O58" s="20"/>
    </row>
    <row r="59" spans="2:22" x14ac:dyDescent="0.25">
      <c r="B59" s="1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  <row r="60" spans="2:22" x14ac:dyDescent="0.25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</row>
    <row r="62" spans="2:22" x14ac:dyDescent="0.25">
      <c r="R62" s="82"/>
      <c r="S62" s="82"/>
      <c r="T62" s="82"/>
      <c r="U62" s="82"/>
      <c r="V62" s="82"/>
    </row>
    <row r="63" spans="2:22" x14ac:dyDescent="0.2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R63" s="82"/>
      <c r="S63" s="82"/>
      <c r="T63" s="82"/>
      <c r="U63" s="82"/>
      <c r="V63" s="82"/>
    </row>
    <row r="64" spans="2:22" x14ac:dyDescent="0.25">
      <c r="B64" s="16"/>
      <c r="C64" s="113" t="s">
        <v>38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7"/>
      <c r="R64" s="89" t="s">
        <v>43</v>
      </c>
      <c r="S64" s="89" t="s">
        <v>20</v>
      </c>
      <c r="T64" s="89" t="s">
        <v>39</v>
      </c>
      <c r="U64" s="82" t="s">
        <v>44</v>
      </c>
      <c r="V64" s="82"/>
    </row>
    <row r="65" spans="2:22" x14ac:dyDescent="0.25">
      <c r="B65" s="1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17"/>
      <c r="R65" s="82" t="s">
        <v>45</v>
      </c>
      <c r="S65" s="88">
        <v>2404.104636</v>
      </c>
      <c r="T65" s="88">
        <v>1484.8533719999998</v>
      </c>
      <c r="U65" s="88">
        <f>+S65-T65</f>
        <v>919.25126400000022</v>
      </c>
      <c r="V65" s="82"/>
    </row>
    <row r="66" spans="2:22" ht="15" customHeight="1" x14ac:dyDescent="0.25">
      <c r="B66" s="16"/>
      <c r="C66" s="114" t="str">
        <f>+CONCATENATE("El avance del presupuesto para proyectos productivos se encuentra al " &amp; FIXED(K72*100,1) &amp; "%, mientras que para los proyectos del tipo social se registra un avance del " &amp; FIXED(K73*100,1) &amp;"% a dos meses de culminar el año 2017. Cabe resaltar que estos dos tipos de proyectos absorben el " &amp; FIXED(SUM(I72:I73)*100,1) &amp; "% del presupuesto total en esta región.")</f>
        <v>El avance del presupuesto para proyectos productivos se encuentra al 57.0%, mientras que para los proyectos del tipo social se registra un avance del 56.1% a dos meses de culminar el año 2017. Cabe resaltar que estos dos tipos de proyectos absorben el 90.9% del presupuesto total en esta región.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8"/>
      <c r="R66" s="82" t="s">
        <v>46</v>
      </c>
      <c r="S66" s="88">
        <v>2373.0557949999998</v>
      </c>
      <c r="T66" s="88">
        <v>1258.693125</v>
      </c>
      <c r="U66" s="88">
        <f t="shared" ref="U66:U67" si="13">+S66-T66</f>
        <v>1114.3626699999998</v>
      </c>
      <c r="V66" s="82"/>
    </row>
    <row r="67" spans="2:22" x14ac:dyDescent="0.25">
      <c r="B67" s="16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8"/>
      <c r="R67" s="82" t="s">
        <v>47</v>
      </c>
      <c r="S67" s="88">
        <v>6282.8372479999998</v>
      </c>
      <c r="T67" s="88">
        <v>3321.9308449999999</v>
      </c>
      <c r="U67" s="88">
        <f t="shared" si="13"/>
        <v>2960.906403</v>
      </c>
      <c r="V67" s="82"/>
    </row>
    <row r="68" spans="2:22" x14ac:dyDescent="0.25">
      <c r="B68" s="16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T68" s="103"/>
      <c r="U68" s="104"/>
    </row>
    <row r="69" spans="2:22" x14ac:dyDescent="0.25">
      <c r="B69" s="16"/>
      <c r="C69" s="19"/>
      <c r="D69" s="19"/>
      <c r="E69" s="128" t="s">
        <v>49</v>
      </c>
      <c r="F69" s="128"/>
      <c r="G69" s="128"/>
      <c r="H69" s="128"/>
      <c r="I69" s="128"/>
      <c r="J69" s="128"/>
      <c r="K69" s="128"/>
      <c r="L69" s="128"/>
      <c r="M69" s="19"/>
      <c r="N69" s="19"/>
      <c r="O69" s="20"/>
      <c r="T69" s="103"/>
      <c r="U69" s="104"/>
    </row>
    <row r="70" spans="2:22" x14ac:dyDescent="0.25">
      <c r="B70" s="16"/>
      <c r="C70" s="19"/>
      <c r="D70" s="19"/>
      <c r="E70" s="11"/>
      <c r="F70" s="116" t="s">
        <v>1</v>
      </c>
      <c r="G70" s="116"/>
      <c r="H70" s="116"/>
      <c r="I70" s="116"/>
      <c r="J70" s="116"/>
      <c r="K70" s="116"/>
      <c r="L70" s="11"/>
      <c r="M70" s="19"/>
      <c r="N70" s="19"/>
      <c r="O70" s="20"/>
      <c r="T70" s="103"/>
      <c r="U70" s="104"/>
    </row>
    <row r="71" spans="2:22" x14ac:dyDescent="0.25">
      <c r="B71" s="16"/>
      <c r="C71" s="19"/>
      <c r="D71" s="19"/>
      <c r="E71" s="11"/>
      <c r="F71" s="120" t="s">
        <v>32</v>
      </c>
      <c r="G71" s="120"/>
      <c r="H71" s="67" t="s">
        <v>6</v>
      </c>
      <c r="I71" s="67" t="s">
        <v>16</v>
      </c>
      <c r="J71" s="67" t="s">
        <v>17</v>
      </c>
      <c r="K71" s="67" t="s">
        <v>18</v>
      </c>
      <c r="L71" s="11"/>
      <c r="M71" s="19"/>
      <c r="N71" s="19"/>
      <c r="O71" s="20"/>
      <c r="T71" s="103"/>
      <c r="U71" s="104"/>
    </row>
    <row r="72" spans="2:22" x14ac:dyDescent="0.25">
      <c r="B72" s="16"/>
      <c r="C72" s="19"/>
      <c r="D72" s="19"/>
      <c r="E72" s="11"/>
      <c r="F72" s="68" t="s">
        <v>13</v>
      </c>
      <c r="G72" s="50"/>
      <c r="H72" s="72">
        <v>4705.0854759999984</v>
      </c>
      <c r="I72" s="71">
        <f>+H72/H$76</f>
        <v>0.42541468927554177</v>
      </c>
      <c r="J72" s="63">
        <v>2681.7012770000015</v>
      </c>
      <c r="K72" s="71">
        <f>+J72/H72</f>
        <v>0.56995803597596584</v>
      </c>
      <c r="L72" s="11"/>
      <c r="M72" s="19"/>
      <c r="N72" s="19"/>
      <c r="O72" s="20"/>
    </row>
    <row r="73" spans="2:22" x14ac:dyDescent="0.25">
      <c r="B73" s="16"/>
      <c r="C73" s="19"/>
      <c r="D73" s="19"/>
      <c r="E73" s="11"/>
      <c r="F73" s="68" t="s">
        <v>14</v>
      </c>
      <c r="G73" s="50"/>
      <c r="H73" s="63">
        <v>5349.1553760000015</v>
      </c>
      <c r="I73" s="71">
        <f t="shared" ref="I73:I75" si="14">+H73/H$76</f>
        <v>0.48364886966989401</v>
      </c>
      <c r="J73" s="63">
        <v>3001.2636549999993</v>
      </c>
      <c r="K73" s="71">
        <f t="shared" ref="K73:K76" si="15">+J73/H73</f>
        <v>0.56107243929868578</v>
      </c>
      <c r="L73" s="11"/>
      <c r="M73" s="19"/>
      <c r="N73" s="19"/>
      <c r="O73" s="20"/>
    </row>
    <row r="74" spans="2:22" x14ac:dyDescent="0.25">
      <c r="B74" s="16"/>
      <c r="C74" s="19"/>
      <c r="D74" s="19"/>
      <c r="E74" s="11"/>
      <c r="F74" s="68" t="s">
        <v>23</v>
      </c>
      <c r="G74" s="50"/>
      <c r="H74" s="63">
        <v>506.01901700000002</v>
      </c>
      <c r="I74" s="71">
        <f t="shared" si="14"/>
        <v>4.575218112032662E-2</v>
      </c>
      <c r="J74" s="63">
        <v>161.59257000000005</v>
      </c>
      <c r="K74" s="71">
        <f t="shared" si="15"/>
        <v>0.31934090334790727</v>
      </c>
      <c r="L74" s="11"/>
      <c r="M74" s="19"/>
      <c r="N74" s="19"/>
      <c r="O74" s="20"/>
    </row>
    <row r="75" spans="2:22" x14ac:dyDescent="0.25">
      <c r="B75" s="16"/>
      <c r="C75" s="19"/>
      <c r="D75" s="19"/>
      <c r="E75" s="11"/>
      <c r="F75" s="68" t="s">
        <v>15</v>
      </c>
      <c r="G75" s="50"/>
      <c r="H75" s="63">
        <v>499.73781000000008</v>
      </c>
      <c r="I75" s="71">
        <f t="shared" si="14"/>
        <v>4.518425993423756E-2</v>
      </c>
      <c r="J75" s="63">
        <v>220.91983499999998</v>
      </c>
      <c r="K75" s="71">
        <f t="shared" si="15"/>
        <v>0.44207148344448849</v>
      </c>
      <c r="L75" s="11"/>
      <c r="M75" s="19"/>
      <c r="N75" s="19"/>
      <c r="O75" s="20"/>
    </row>
    <row r="76" spans="2:22" x14ac:dyDescent="0.25">
      <c r="B76" s="16"/>
      <c r="C76" s="19"/>
      <c r="D76" s="19"/>
      <c r="E76" s="11"/>
      <c r="F76" s="69" t="s">
        <v>0</v>
      </c>
      <c r="G76" s="52"/>
      <c r="H76" s="54">
        <f>SUM(H72:H75)</f>
        <v>11059.997679</v>
      </c>
      <c r="I76" s="70">
        <f>SUM(I72:I75)</f>
        <v>1</v>
      </c>
      <c r="J76" s="54">
        <f>SUM(J72:J75)</f>
        <v>6065.4773370000003</v>
      </c>
      <c r="K76" s="70">
        <f t="shared" si="15"/>
        <v>0.54841578751112507</v>
      </c>
      <c r="L76" s="11"/>
      <c r="M76" s="19"/>
      <c r="N76" s="19"/>
      <c r="O76" s="20"/>
    </row>
    <row r="77" spans="2:22" x14ac:dyDescent="0.25">
      <c r="B77" s="16"/>
      <c r="C77" s="19"/>
      <c r="D77" s="19"/>
      <c r="E77" s="11"/>
      <c r="F77" s="119" t="s">
        <v>91</v>
      </c>
      <c r="G77" s="119"/>
      <c r="H77" s="119"/>
      <c r="I77" s="119"/>
      <c r="J77" s="119"/>
      <c r="K77" s="119"/>
      <c r="L77" s="11"/>
      <c r="M77" s="19"/>
      <c r="N77" s="19"/>
      <c r="O77" s="20"/>
    </row>
    <row r="78" spans="2:22" x14ac:dyDescent="0.25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</row>
    <row r="81" spans="2:15" x14ac:dyDescent="0.25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5"/>
    </row>
    <row r="82" spans="2:15" x14ac:dyDescent="0.25">
      <c r="B82" s="16"/>
      <c r="C82" s="113" t="s">
        <v>80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20"/>
    </row>
    <row r="83" spans="2:15" x14ac:dyDescent="0.25">
      <c r="B83" s="16"/>
      <c r="C83" s="114" t="str">
        <f>+CONCATENATE( "El sector " &amp; TEXT(F89,20) &amp; " cuenta con el mayor presupuesto en esta región, con un nivel de ejecución del " &amp; FIXED(K89*100,1) &amp; "%, del mismo modo para proyectos " &amp; TEXT(F90,20)&amp; " se tiene un nivel de avance de " &amp; FIXED(K90*100,1) &amp; "%. Cabe destacar que solo estos dos sectores concentran el " &amp; FIXED(SUM(I89:I90)*100,1) &amp; "% del presupuesto de esta región. ")</f>
        <v xml:space="preserve">El sector TRANSPORTE cuenta con el mayor presupuesto en esta región, con un nivel de ejecución del 59.7%, del mismo modo para proyectos SANEAMIENTO se tiene un nivel de avance de 57.1%. Cabe destacar que solo estos dos sectores concentran el 46.2% del presupuesto de esta región. 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20"/>
    </row>
    <row r="84" spans="2:15" x14ac:dyDescent="0.25">
      <c r="B84" s="16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9"/>
      <c r="D85" s="11"/>
      <c r="E85" s="11"/>
      <c r="F85" s="11"/>
      <c r="G85" s="11"/>
      <c r="H85" s="19"/>
      <c r="I85" s="19"/>
      <c r="J85" s="19"/>
      <c r="K85" s="19"/>
      <c r="L85" s="19"/>
      <c r="M85" s="19"/>
      <c r="N85" s="19"/>
      <c r="O85" s="20"/>
    </row>
    <row r="86" spans="2:15" x14ac:dyDescent="0.25">
      <c r="B86" s="16"/>
      <c r="C86" s="19"/>
      <c r="D86" s="11"/>
      <c r="E86" s="115" t="s">
        <v>79</v>
      </c>
      <c r="F86" s="115"/>
      <c r="G86" s="115"/>
      <c r="H86" s="115"/>
      <c r="I86" s="115"/>
      <c r="J86" s="115"/>
      <c r="K86" s="115"/>
      <c r="L86" s="115"/>
      <c r="M86" s="19"/>
      <c r="N86" s="19"/>
      <c r="O86" s="20"/>
    </row>
    <row r="87" spans="2:15" x14ac:dyDescent="0.25">
      <c r="B87" s="16"/>
      <c r="C87" s="19"/>
      <c r="D87" s="11"/>
      <c r="E87" s="11"/>
      <c r="F87" s="116" t="s">
        <v>1</v>
      </c>
      <c r="G87" s="116"/>
      <c r="H87" s="116"/>
      <c r="I87" s="116"/>
      <c r="J87" s="116"/>
      <c r="K87" s="116"/>
      <c r="L87" s="11"/>
      <c r="M87" s="19"/>
      <c r="N87" s="19"/>
      <c r="O87" s="20"/>
    </row>
    <row r="88" spans="2:15" x14ac:dyDescent="0.25">
      <c r="B88" s="16"/>
      <c r="C88" s="19"/>
      <c r="D88" s="11"/>
      <c r="E88" s="19"/>
      <c r="F88" s="117" t="s">
        <v>22</v>
      </c>
      <c r="G88" s="118"/>
      <c r="H88" s="73" t="s">
        <v>20</v>
      </c>
      <c r="I88" s="73" t="s">
        <v>3</v>
      </c>
      <c r="J88" s="67" t="s">
        <v>21</v>
      </c>
      <c r="K88" s="67" t="s">
        <v>18</v>
      </c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68" t="s">
        <v>50</v>
      </c>
      <c r="G89" s="74"/>
      <c r="H89" s="63">
        <v>2866.5841639999999</v>
      </c>
      <c r="I89" s="71">
        <f>+H89/H$97</f>
        <v>0.25918487934612161</v>
      </c>
      <c r="J89" s="63">
        <v>1711.390075</v>
      </c>
      <c r="K89" s="71">
        <f>+J89/H89</f>
        <v>0.59701371984555485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68" t="s">
        <v>51</v>
      </c>
      <c r="G90" s="74"/>
      <c r="H90" s="63">
        <v>2246.3463469999997</v>
      </c>
      <c r="I90" s="71">
        <f t="shared" ref="I90:I97" si="16">+H90/H$97</f>
        <v>0.20310549895188632</v>
      </c>
      <c r="J90" s="63">
        <v>1282.1645390000001</v>
      </c>
      <c r="K90" s="71">
        <f t="shared" ref="K90:K97" si="17">+J90/H90</f>
        <v>0.57077776127992619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68" t="s">
        <v>52</v>
      </c>
      <c r="G91" s="74"/>
      <c r="H91" s="63">
        <v>1971.672088</v>
      </c>
      <c r="I91" s="71">
        <f t="shared" si="16"/>
        <v>0.17827056977992697</v>
      </c>
      <c r="J91" s="63">
        <v>1033.0514540000001</v>
      </c>
      <c r="K91" s="71">
        <f t="shared" si="17"/>
        <v>0.52394688766319852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68" t="s">
        <v>53</v>
      </c>
      <c r="G92" s="74"/>
      <c r="H92" s="63">
        <v>954.99092400000029</v>
      </c>
      <c r="I92" s="71">
        <f t="shared" si="16"/>
        <v>8.6346394612114116E-2</v>
      </c>
      <c r="J92" s="63">
        <v>449.00116500000013</v>
      </c>
      <c r="K92" s="71">
        <f t="shared" si="17"/>
        <v>0.47016275622740894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68" t="s">
        <v>61</v>
      </c>
      <c r="G93" s="74"/>
      <c r="H93" s="63">
        <v>778.26097300000004</v>
      </c>
      <c r="I93" s="71">
        <f t="shared" si="16"/>
        <v>7.0367191349208963E-2</v>
      </c>
      <c r="J93" s="63">
        <v>496.974199</v>
      </c>
      <c r="K93" s="71">
        <f t="shared" si="17"/>
        <v>0.63857011496322325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68" t="s">
        <v>56</v>
      </c>
      <c r="G94" s="74"/>
      <c r="H94" s="63">
        <v>498.91638500000005</v>
      </c>
      <c r="I94" s="71">
        <f t="shared" si="16"/>
        <v>4.5109990027150715E-2</v>
      </c>
      <c r="J94" s="63">
        <v>220.57848199999998</v>
      </c>
      <c r="K94" s="71">
        <f t="shared" si="17"/>
        <v>0.44211512917139406</v>
      </c>
      <c r="L94" s="11"/>
      <c r="M94" s="19"/>
      <c r="N94" s="19"/>
      <c r="O94" s="20"/>
    </row>
    <row r="95" spans="2:15" x14ac:dyDescent="0.25">
      <c r="B95" s="16"/>
      <c r="C95" s="19"/>
      <c r="D95" s="11"/>
      <c r="E95" s="19"/>
      <c r="F95" s="68" t="s">
        <v>63</v>
      </c>
      <c r="G95" s="74"/>
      <c r="H95" s="63">
        <v>305.158367</v>
      </c>
      <c r="I95" s="71">
        <f t="shared" si="16"/>
        <v>2.7591178213302408E-2</v>
      </c>
      <c r="J95" s="63">
        <v>145.90676999999997</v>
      </c>
      <c r="K95" s="71">
        <f t="shared" si="17"/>
        <v>0.47813458773686507</v>
      </c>
      <c r="L95" s="11"/>
      <c r="M95" s="19"/>
      <c r="N95" s="19"/>
      <c r="O95" s="20"/>
    </row>
    <row r="96" spans="2:15" x14ac:dyDescent="0.25">
      <c r="B96" s="16"/>
      <c r="C96" s="19"/>
      <c r="D96" s="11"/>
      <c r="E96" s="19"/>
      <c r="F96" s="68" t="s">
        <v>57</v>
      </c>
      <c r="G96" s="74"/>
      <c r="H96" s="63">
        <v>1438.0684310000001</v>
      </c>
      <c r="I96" s="71">
        <f t="shared" si="16"/>
        <v>0.13002429772028889</v>
      </c>
      <c r="J96" s="63">
        <v>726.41065300000014</v>
      </c>
      <c r="K96" s="71">
        <f t="shared" si="17"/>
        <v>0.50512940646007409</v>
      </c>
      <c r="L96" s="11"/>
      <c r="M96" s="19"/>
      <c r="N96" s="19"/>
      <c r="O96" s="20"/>
    </row>
    <row r="97" spans="2:15" x14ac:dyDescent="0.25">
      <c r="B97" s="16"/>
      <c r="C97" s="19"/>
      <c r="D97" s="11"/>
      <c r="E97" s="19"/>
      <c r="F97" s="69" t="s">
        <v>0</v>
      </c>
      <c r="G97" s="75"/>
      <c r="H97" s="53">
        <f>SUM(H89:H96)</f>
        <v>11059.997679</v>
      </c>
      <c r="I97" s="70">
        <f t="shared" si="16"/>
        <v>1</v>
      </c>
      <c r="J97" s="54">
        <f>SUM(J89:J96)</f>
        <v>6065.4773370000003</v>
      </c>
      <c r="K97" s="70">
        <f t="shared" si="17"/>
        <v>0.54841578751112507</v>
      </c>
      <c r="L97" s="11"/>
      <c r="M97" s="19"/>
      <c r="N97" s="19"/>
      <c r="O97" s="20"/>
    </row>
    <row r="98" spans="2:15" x14ac:dyDescent="0.25">
      <c r="B98" s="16"/>
      <c r="C98" s="19"/>
      <c r="D98" s="19"/>
      <c r="E98" s="11"/>
      <c r="F98" s="119" t="s">
        <v>91</v>
      </c>
      <c r="G98" s="119"/>
      <c r="H98" s="119"/>
      <c r="I98" s="119"/>
      <c r="J98" s="119"/>
      <c r="K98" s="119"/>
      <c r="L98" s="11"/>
      <c r="M98" s="19"/>
      <c r="N98" s="19"/>
      <c r="O98" s="20"/>
    </row>
    <row r="99" spans="2:15" x14ac:dyDescent="0.25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</row>
  </sheetData>
  <sortState ref="R30:T37">
    <sortCondition descending="1" ref="S30:S37"/>
  </sortState>
  <mergeCells count="33">
    <mergeCell ref="F37:K37"/>
    <mergeCell ref="C47:N49"/>
    <mergeCell ref="E50:L50"/>
    <mergeCell ref="E51:L51"/>
    <mergeCell ref="E52:F53"/>
    <mergeCell ref="G52:I52"/>
    <mergeCell ref="J52:L52"/>
    <mergeCell ref="J13:L13"/>
    <mergeCell ref="E24:L24"/>
    <mergeCell ref="C26:N27"/>
    <mergeCell ref="E29:L29"/>
    <mergeCell ref="F30:K30"/>
    <mergeCell ref="F98:K98"/>
    <mergeCell ref="F71:G71"/>
    <mergeCell ref="F77:K77"/>
    <mergeCell ref="B1:O2"/>
    <mergeCell ref="C45:N45"/>
    <mergeCell ref="C7:N7"/>
    <mergeCell ref="C8:N9"/>
    <mergeCell ref="E11:L11"/>
    <mergeCell ref="E12:L12"/>
    <mergeCell ref="E13:F14"/>
    <mergeCell ref="E58:L58"/>
    <mergeCell ref="C64:N64"/>
    <mergeCell ref="C66:N67"/>
    <mergeCell ref="E69:L69"/>
    <mergeCell ref="F70:K70"/>
    <mergeCell ref="G13:I13"/>
    <mergeCell ref="C82:N82"/>
    <mergeCell ref="C83:N84"/>
    <mergeCell ref="E86:L86"/>
    <mergeCell ref="F87:K87"/>
    <mergeCell ref="F88:G8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2"/>
  <sheetViews>
    <sheetView zoomScaleNormal="100" zoomScalePageLayoutView="4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x14ac:dyDescent="0.25">
      <c r="B1" s="134" t="s">
        <v>101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7"/>
    </row>
    <row r="8" spans="2:15" x14ac:dyDescent="0.25">
      <c r="B8" s="1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7"/>
    </row>
    <row r="9" spans="2:15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820.6 millones, lo que equivale a un avance en la ejecución del presupuesto del 49.3%. Por niveles de gobierno, el Gobierno Nacional viene ejecutando el 62.7% de su presupuesto para esta región, seguido del Gobierno Regional (32.4%) y de los gobiernos locales que en conjunto tienen una ejecución del 49.7%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19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283.88123100000001</v>
      </c>
      <c r="H16" s="7">
        <v>177.99884499999999</v>
      </c>
      <c r="I16" s="8">
        <f>+H16/G16</f>
        <v>0.62701871614752858</v>
      </c>
      <c r="J16" s="7">
        <v>246.61550500000001</v>
      </c>
      <c r="K16" s="7">
        <v>115.397006</v>
      </c>
      <c r="L16" s="8">
        <f t="shared" ref="L16:L19" si="0">+K16/J16</f>
        <v>0.4679227528698976</v>
      </c>
      <c r="M16" s="56">
        <f>+(I16-L16)*100</f>
        <v>15.909596327763097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253.884872</v>
      </c>
      <c r="H17" s="7">
        <v>82.187240000000003</v>
      </c>
      <c r="I17" s="8">
        <f t="shared" ref="I17:I19" si="1">+H17/G17</f>
        <v>0.32371853963791902</v>
      </c>
      <c r="J17" s="7">
        <v>206.609319</v>
      </c>
      <c r="K17" s="7">
        <v>54.723103000000002</v>
      </c>
      <c r="L17" s="8">
        <f t="shared" si="0"/>
        <v>0.26486270447462246</v>
      </c>
      <c r="M17" s="56">
        <f t="shared" ref="M17:M19" si="2">+(I17-L17)*100</f>
        <v>5.8855835163296568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1126.9889900000001</v>
      </c>
      <c r="H18" s="7">
        <v>560.45888400000001</v>
      </c>
      <c r="I18" s="8">
        <f t="shared" si="1"/>
        <v>0.4973064412989518</v>
      </c>
      <c r="J18" s="7">
        <v>873.60219800000004</v>
      </c>
      <c r="K18" s="7">
        <v>536.21998799999994</v>
      </c>
      <c r="L18" s="8">
        <f t="shared" si="0"/>
        <v>0.61380338697362102</v>
      </c>
      <c r="M18" s="56">
        <f t="shared" si="2"/>
        <v>-11.649694567466923</v>
      </c>
      <c r="N18" s="19"/>
      <c r="O18" s="20"/>
    </row>
    <row r="19" spans="2:15" x14ac:dyDescent="0.25">
      <c r="B19" s="16"/>
      <c r="C19" s="19"/>
      <c r="E19" s="51" t="s">
        <v>0</v>
      </c>
      <c r="F19" s="52"/>
      <c r="G19" s="53">
        <f t="shared" ref="G19:H19" si="3">SUM(G16:G18)</f>
        <v>1664.7550930000002</v>
      </c>
      <c r="H19" s="54">
        <f t="shared" si="3"/>
        <v>820.64496899999995</v>
      </c>
      <c r="I19" s="55">
        <f t="shared" si="1"/>
        <v>0.4929523702619481</v>
      </c>
      <c r="J19" s="53">
        <f t="shared" ref="J19:K19" si="4">SUM(J16:J18)</f>
        <v>1326.8270219999999</v>
      </c>
      <c r="K19" s="53">
        <f t="shared" si="4"/>
        <v>706.34009700000001</v>
      </c>
      <c r="L19" s="55">
        <f t="shared" si="0"/>
        <v>0.53235281260348044</v>
      </c>
      <c r="M19" s="56">
        <f t="shared" si="2"/>
        <v>-3.940044234153234</v>
      </c>
      <c r="N19" s="19"/>
      <c r="O19" s="20"/>
    </row>
    <row r="20" spans="2:15" x14ac:dyDescent="0.25">
      <c r="B20" s="16"/>
      <c r="C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E21" s="19"/>
      <c r="F21" s="28"/>
      <c r="G21" s="19"/>
      <c r="H21" s="29"/>
      <c r="I21" s="29"/>
      <c r="J21" s="31"/>
      <c r="K21" s="31"/>
      <c r="L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48.6%, mientras que para los proyectos del tipo social se registra un avance del 53.6% a dos meses de culminar el año 2017. Cabe resaltar que estos dos tipos de proyectos absorben el 88.1%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28" t="s">
        <v>49</v>
      </c>
      <c r="F25" s="128"/>
      <c r="G25" s="128"/>
      <c r="H25" s="128"/>
      <c r="I25" s="128"/>
      <c r="J25" s="128"/>
      <c r="K25" s="128"/>
      <c r="L25" s="128"/>
      <c r="M25" s="19"/>
      <c r="N25" s="19"/>
      <c r="O25" s="20"/>
    </row>
    <row r="26" spans="2:15" x14ac:dyDescent="0.25">
      <c r="B26" s="16"/>
      <c r="C26" s="19"/>
      <c r="D26" s="19"/>
      <c r="E26" s="5"/>
      <c r="F26" s="116" t="s">
        <v>1</v>
      </c>
      <c r="G26" s="116"/>
      <c r="H26" s="116"/>
      <c r="I26" s="116"/>
      <c r="J26" s="116"/>
      <c r="K26" s="116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8" t="s">
        <v>13</v>
      </c>
      <c r="G28" s="50"/>
      <c r="H28" s="64">
        <v>732.09933000000001</v>
      </c>
      <c r="I28" s="71">
        <f>+H28/H$32</f>
        <v>0.43976398274938333</v>
      </c>
      <c r="J28" s="65">
        <v>355.97790400000002</v>
      </c>
      <c r="K28" s="71">
        <f>+J28/H28</f>
        <v>0.48624263049113842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8" t="s">
        <v>14</v>
      </c>
      <c r="G29" s="50"/>
      <c r="H29" s="65">
        <v>735.13835199999994</v>
      </c>
      <c r="I29" s="71">
        <f t="shared" ref="I29:I31" si="5">+H29/H$32</f>
        <v>0.44158948970399692</v>
      </c>
      <c r="J29" s="65">
        <v>394.23085700000001</v>
      </c>
      <c r="K29" s="71">
        <f t="shared" ref="K29:K32" si="6">+J29/H29</f>
        <v>0.53626756912826667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8" t="s">
        <v>23</v>
      </c>
      <c r="G30" s="50"/>
      <c r="H30" s="65">
        <v>65.664804000000004</v>
      </c>
      <c r="I30" s="71">
        <f t="shared" si="5"/>
        <v>3.9444122607648936E-2</v>
      </c>
      <c r="J30" s="65">
        <v>37.199731999999997</v>
      </c>
      <c r="K30" s="71">
        <f t="shared" si="6"/>
        <v>0.56650945002439956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8" t="s">
        <v>15</v>
      </c>
      <c r="G31" s="50"/>
      <c r="H31" s="65">
        <v>131.85260699999998</v>
      </c>
      <c r="I31" s="71">
        <f t="shared" si="5"/>
        <v>7.9202404938970794E-2</v>
      </c>
      <c r="J31" s="65">
        <v>33.236475999999996</v>
      </c>
      <c r="K31" s="71">
        <f t="shared" si="6"/>
        <v>0.25207295294510179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9" t="s">
        <v>0</v>
      </c>
      <c r="G32" s="52"/>
      <c r="H32" s="53">
        <f>SUM(H28:H31)</f>
        <v>1664.755093</v>
      </c>
      <c r="I32" s="70">
        <f>SUM(I28:I31)</f>
        <v>1</v>
      </c>
      <c r="J32" s="66">
        <f>SUM(J28:J31)</f>
        <v>820.64496900000017</v>
      </c>
      <c r="K32" s="70">
        <f t="shared" si="6"/>
        <v>0.49295237026194832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19" t="s">
        <v>91</v>
      </c>
      <c r="G33" s="119"/>
      <c r="H33" s="119"/>
      <c r="I33" s="119"/>
      <c r="J33" s="119"/>
      <c r="K33" s="119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53.9%, del mismo modo para proyectos SANEAMIENTO se tiene un nivel de avance de 60.8%. Cabe destacar que solo estos dos sectores concentran el 39.4%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15" t="s">
        <v>58</v>
      </c>
      <c r="F38" s="115"/>
      <c r="G38" s="115"/>
      <c r="H38" s="115"/>
      <c r="I38" s="115"/>
      <c r="J38" s="115"/>
      <c r="K38" s="115"/>
      <c r="L38" s="115"/>
      <c r="M38" s="19"/>
      <c r="N38" s="19"/>
      <c r="O38" s="20"/>
    </row>
    <row r="39" spans="2:15" x14ac:dyDescent="0.25">
      <c r="B39" s="16"/>
      <c r="C39" s="19"/>
      <c r="D39" s="11"/>
      <c r="E39" s="5"/>
      <c r="F39" s="116" t="s">
        <v>1</v>
      </c>
      <c r="G39" s="116"/>
      <c r="H39" s="116"/>
      <c r="I39" s="116"/>
      <c r="J39" s="116"/>
      <c r="K39" s="116"/>
      <c r="L39" s="5"/>
      <c r="M39" s="19"/>
      <c r="N39" s="19"/>
      <c r="O39" s="20"/>
    </row>
    <row r="40" spans="2:15" x14ac:dyDescent="0.25">
      <c r="B40" s="16"/>
      <c r="C40" s="19"/>
      <c r="D40" s="11"/>
      <c r="E40" s="19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68" t="s">
        <v>50</v>
      </c>
      <c r="G41" s="95"/>
      <c r="H41" s="65">
        <v>330.80837199999996</v>
      </c>
      <c r="I41" s="71">
        <f>+H41/H$49</f>
        <v>0.19871293584923724</v>
      </c>
      <c r="J41" s="65">
        <v>178.37315799999999</v>
      </c>
      <c r="K41" s="71">
        <f>+J41/H41</f>
        <v>0.53920388084978699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68" t="s">
        <v>51</v>
      </c>
      <c r="G42" s="95"/>
      <c r="H42" s="65">
        <v>325.92867200000001</v>
      </c>
      <c r="I42" s="71">
        <f t="shared" ref="I42:I48" si="7">+H42/H$49</f>
        <v>0.19578175394715552</v>
      </c>
      <c r="J42" s="65">
        <v>198.07997400000002</v>
      </c>
      <c r="K42" s="71">
        <f t="shared" ref="K42:K49" si="8">+J42/H42</f>
        <v>0.60774025428483935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68" t="s">
        <v>53</v>
      </c>
      <c r="G43" s="95"/>
      <c r="H43" s="65">
        <v>297.38167299999998</v>
      </c>
      <c r="I43" s="71">
        <f t="shared" si="7"/>
        <v>0.17863388690050397</v>
      </c>
      <c r="J43" s="65">
        <v>144.88967199999999</v>
      </c>
      <c r="K43" s="71">
        <f t="shared" si="8"/>
        <v>0.48721789254309561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68" t="s">
        <v>52</v>
      </c>
      <c r="G44" s="95"/>
      <c r="H44" s="65">
        <v>290.034153</v>
      </c>
      <c r="I44" s="71">
        <f t="shared" si="7"/>
        <v>0.17422031277726208</v>
      </c>
      <c r="J44" s="65">
        <v>141.76599799999997</v>
      </c>
      <c r="K44" s="71">
        <f t="shared" si="8"/>
        <v>0.48879070458988311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68" t="s">
        <v>56</v>
      </c>
      <c r="G45" s="95"/>
      <c r="H45" s="65">
        <v>131.85260699999998</v>
      </c>
      <c r="I45" s="71">
        <f t="shared" si="7"/>
        <v>7.9202404938970794E-2</v>
      </c>
      <c r="J45" s="65">
        <v>33.236475999999996</v>
      </c>
      <c r="K45" s="71">
        <f t="shared" si="8"/>
        <v>0.25207295294510179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68" t="s">
        <v>70</v>
      </c>
      <c r="G46" s="95"/>
      <c r="H46" s="65">
        <v>74.599408000000011</v>
      </c>
      <c r="I46" s="71">
        <f t="shared" si="7"/>
        <v>4.4811040563069782E-2</v>
      </c>
      <c r="J46" s="65">
        <v>33.148157999999995</v>
      </c>
      <c r="K46" s="71">
        <f t="shared" si="8"/>
        <v>0.44434880770099394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68" t="s">
        <v>63</v>
      </c>
      <c r="G47" s="95"/>
      <c r="H47" s="65">
        <v>49.866327999999996</v>
      </c>
      <c r="I47" s="71">
        <f t="shared" si="7"/>
        <v>2.9954152541523414E-2</v>
      </c>
      <c r="J47" s="65">
        <v>29.847089999999998</v>
      </c>
      <c r="K47" s="71">
        <f t="shared" si="8"/>
        <v>0.59854196603367305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68" t="s">
        <v>57</v>
      </c>
      <c r="G48" s="95"/>
      <c r="H48" s="65">
        <v>164.28387999999998</v>
      </c>
      <c r="I48" s="71">
        <f t="shared" si="7"/>
        <v>9.8683512482277164E-2</v>
      </c>
      <c r="J48" s="65">
        <v>61.304443000000013</v>
      </c>
      <c r="K48" s="71">
        <f t="shared" si="8"/>
        <v>0.37316164556132969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69" t="s">
        <v>0</v>
      </c>
      <c r="G49" s="75"/>
      <c r="H49" s="53">
        <f>SUM(H41:H48)</f>
        <v>1664.755093</v>
      </c>
      <c r="I49" s="70">
        <f>SUM(I41:I48)</f>
        <v>1</v>
      </c>
      <c r="J49" s="66">
        <f>SUM(J41:J48)</f>
        <v>820.64496899999995</v>
      </c>
      <c r="K49" s="70">
        <f t="shared" si="8"/>
        <v>0.49295237026194816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2,773  proyectos presupuestados para el 2017, 901 no cuentan con ningún avance en ejecución del gasto, mientras que 505 (18.2% de proyectos) no superan el 50,0% de ejecución, 906 proyectos (32.7% del total) tienen un nivel de ejecución mayor al 50,0% pero no culminan al 100% y 461 proyectos por S/ 48.1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73</v>
      </c>
      <c r="F55" s="115"/>
      <c r="G55" s="115"/>
      <c r="H55" s="115"/>
      <c r="I55" s="115"/>
      <c r="J55" s="115"/>
      <c r="K55" s="115"/>
      <c r="L55" s="115"/>
      <c r="M55" s="19"/>
      <c r="N55" s="19"/>
      <c r="O55" s="20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20"/>
    </row>
    <row r="57" spans="2:15" x14ac:dyDescent="0.25">
      <c r="B57" s="16"/>
      <c r="C57" s="19"/>
      <c r="D57" s="19"/>
      <c r="E57" s="19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19"/>
      <c r="M57" s="76" t="s">
        <v>36</v>
      </c>
      <c r="N57" s="76"/>
      <c r="O57" s="20"/>
    </row>
    <row r="58" spans="2:15" x14ac:dyDescent="0.25">
      <c r="B58" s="16"/>
      <c r="C58" s="19"/>
      <c r="D58" s="19"/>
      <c r="E58" s="19"/>
      <c r="F58" s="79" t="s">
        <v>26</v>
      </c>
      <c r="G58" s="71">
        <f>+I58/H58</f>
        <v>0</v>
      </c>
      <c r="H58" s="63">
        <v>287.11365299999943</v>
      </c>
      <c r="I58" s="63">
        <v>0</v>
      </c>
      <c r="J58" s="106">
        <v>901</v>
      </c>
      <c r="K58" s="71">
        <f>+J58/J$62</f>
        <v>0.32491886043995671</v>
      </c>
      <c r="L58" s="19"/>
      <c r="M58" s="81">
        <f>SUM(J59:J61)</f>
        <v>1872</v>
      </c>
      <c r="N58" s="76"/>
      <c r="O58" s="20"/>
    </row>
    <row r="59" spans="2:15" x14ac:dyDescent="0.25">
      <c r="B59" s="16"/>
      <c r="C59" s="19"/>
      <c r="D59" s="19"/>
      <c r="E59" s="19"/>
      <c r="F59" s="79" t="s">
        <v>27</v>
      </c>
      <c r="G59" s="71">
        <f t="shared" ref="G59:G62" si="9">+I59/H59</f>
        <v>0.18954488917988216</v>
      </c>
      <c r="H59" s="63">
        <v>527.96329900000023</v>
      </c>
      <c r="I59" s="63">
        <v>100.07274500000004</v>
      </c>
      <c r="J59" s="106">
        <v>505</v>
      </c>
      <c r="K59" s="71">
        <f t="shared" ref="K59:K61" si="10">+J59/J$62</f>
        <v>0.18211323476379374</v>
      </c>
      <c r="L59" s="19"/>
      <c r="M59" s="76"/>
      <c r="N59" s="76"/>
      <c r="O59" s="20"/>
    </row>
    <row r="60" spans="2:15" x14ac:dyDescent="0.25">
      <c r="B60" s="16"/>
      <c r="C60" s="19"/>
      <c r="D60" s="19"/>
      <c r="E60" s="19"/>
      <c r="F60" s="79" t="s">
        <v>28</v>
      </c>
      <c r="G60" s="71">
        <f t="shared" si="9"/>
        <v>0.83894190087017528</v>
      </c>
      <c r="H60" s="63">
        <v>801.61071499999935</v>
      </c>
      <c r="I60" s="63">
        <v>672.50481699999978</v>
      </c>
      <c r="J60" s="106">
        <v>906</v>
      </c>
      <c r="K60" s="71">
        <f t="shared" si="10"/>
        <v>0.32672196177425172</v>
      </c>
      <c r="L60" s="19"/>
      <c r="M60" s="19"/>
      <c r="N60" s="19"/>
      <c r="O60" s="20"/>
    </row>
    <row r="61" spans="2:15" x14ac:dyDescent="0.25">
      <c r="B61" s="16"/>
      <c r="C61" s="19"/>
      <c r="D61" s="19"/>
      <c r="E61" s="19"/>
      <c r="F61" s="79" t="s">
        <v>29</v>
      </c>
      <c r="G61" s="71">
        <f t="shared" si="9"/>
        <v>1</v>
      </c>
      <c r="H61" s="63">
        <v>48.067426000000047</v>
      </c>
      <c r="I61" s="63">
        <v>48.067426000000047</v>
      </c>
      <c r="J61" s="106">
        <v>461</v>
      </c>
      <c r="K61" s="71">
        <f t="shared" si="10"/>
        <v>0.16624594302199783</v>
      </c>
      <c r="L61" s="19"/>
      <c r="M61" s="19"/>
      <c r="N61" s="19"/>
      <c r="O61" s="20"/>
    </row>
    <row r="62" spans="2:15" x14ac:dyDescent="0.25">
      <c r="B62" s="16"/>
      <c r="C62" s="19"/>
      <c r="D62" s="19"/>
      <c r="E62" s="19"/>
      <c r="F62" s="80" t="s">
        <v>0</v>
      </c>
      <c r="G62" s="70">
        <f t="shared" si="9"/>
        <v>0.49295238167503858</v>
      </c>
      <c r="H62" s="54">
        <f t="shared" ref="H62:J62" si="11">SUM(H58:H61)</f>
        <v>1664.7550929999991</v>
      </c>
      <c r="I62" s="54">
        <f t="shared" si="11"/>
        <v>820.6449879999999</v>
      </c>
      <c r="J62" s="77">
        <f t="shared" si="11"/>
        <v>2773</v>
      </c>
      <c r="K62" s="70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ht="15" customHeight="1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72.8%, mientras que para los proyectos del tipo social se registra un avance del 51.0% a dos meses de culminar el año 2017. Cabe resaltar que estos dos tipos de proyectos absorben el 95.6%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163.06466399999999</v>
      </c>
      <c r="I77" s="71">
        <f>+H77/$H$81</f>
        <v>0.5744115714363659</v>
      </c>
      <c r="J77" s="65">
        <v>118.786242</v>
      </c>
      <c r="K77" s="71">
        <f>+J77/H77</f>
        <v>0.72846096196537102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108.23262099999999</v>
      </c>
      <c r="I78" s="71">
        <f>+H78/$H$81</f>
        <v>0.38126022146212263</v>
      </c>
      <c r="J78" s="65">
        <v>55.154235999999997</v>
      </c>
      <c r="K78" s="71">
        <f t="shared" ref="K78:K81" si="12">+J78/H78</f>
        <v>0.50958976591724592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12.548338000000001</v>
      </c>
      <c r="I79" s="71">
        <f>+H79/$H$81</f>
        <v>4.4202774363762007E-2</v>
      </c>
      <c r="J79" s="65">
        <v>4.0228549999999998</v>
      </c>
      <c r="K79" s="71">
        <f t="shared" si="12"/>
        <v>0.32058867078652165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3.5607999999999994E-2</v>
      </c>
      <c r="I80" s="71">
        <f>+H80/$H$81</f>
        <v>1.2543273774940053E-4</v>
      </c>
      <c r="J80" s="65">
        <v>3.5511000000000001E-2</v>
      </c>
      <c r="K80" s="71">
        <f t="shared" si="12"/>
        <v>0.99727589305774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69" t="s">
        <v>0</v>
      </c>
      <c r="G81" s="52"/>
      <c r="H81" s="66">
        <f>SUM(H77:H80)</f>
        <v>283.88123100000001</v>
      </c>
      <c r="I81" s="70">
        <f>+H81/$H$81</f>
        <v>1</v>
      </c>
      <c r="J81" s="66">
        <f>SUM(J77:J80)</f>
        <v>177.99884399999999</v>
      </c>
      <c r="K81" s="70">
        <f t="shared" si="12"/>
        <v>0.62701871262492859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EDUCACION cuenta con el mayor presupuesto en esta región, con un nivel de ejecución del 54.9%, del mismo modo para proyectos AGROPECUARIA se tiene un nivel de avance de 79.2%. Cabe destacar que solo estos dos sectores concentran el 63.6%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52</v>
      </c>
      <c r="G90" s="74"/>
      <c r="H90" s="65">
        <v>96.874157999999994</v>
      </c>
      <c r="I90" s="71">
        <f t="shared" ref="I90:I97" si="13">+H90/$H$98</f>
        <v>0.341248900671422</v>
      </c>
      <c r="J90" s="65">
        <v>53.196092999999998</v>
      </c>
      <c r="K90" s="71">
        <f>+J90/H90</f>
        <v>0.54912573278830457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53</v>
      </c>
      <c r="G91" s="74"/>
      <c r="H91" s="65">
        <v>83.651392000000001</v>
      </c>
      <c r="I91" s="71">
        <f t="shared" si="13"/>
        <v>0.29467038629263947</v>
      </c>
      <c r="J91" s="65">
        <v>66.240672000000004</v>
      </c>
      <c r="K91" s="71">
        <f t="shared" ref="K91:K98" si="14">+J91/H91</f>
        <v>0.79186574683658584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50</v>
      </c>
      <c r="G92" s="74"/>
      <c r="H92" s="65">
        <v>76.205282999999994</v>
      </c>
      <c r="I92" s="71">
        <f t="shared" si="13"/>
        <v>0.26844072336716057</v>
      </c>
      <c r="J92" s="65">
        <v>50.446894999999998</v>
      </c>
      <c r="K92" s="71">
        <f t="shared" si="14"/>
        <v>0.66198684676494146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67</v>
      </c>
      <c r="G93" s="74"/>
      <c r="H93" s="65">
        <v>12.150202</v>
      </c>
      <c r="I93" s="71">
        <f t="shared" si="13"/>
        <v>4.2800300524271015E-2</v>
      </c>
      <c r="J93" s="65">
        <v>3.7043680000000001</v>
      </c>
      <c r="K93" s="71">
        <f t="shared" si="14"/>
        <v>0.30488118633747818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61</v>
      </c>
      <c r="G94" s="74"/>
      <c r="H94" s="65">
        <v>9.6290610000000001</v>
      </c>
      <c r="I94" s="71">
        <f t="shared" si="13"/>
        <v>3.3919329453661565E-2</v>
      </c>
      <c r="J94" s="65">
        <v>0.72113499999999997</v>
      </c>
      <c r="K94" s="71">
        <f t="shared" si="14"/>
        <v>7.4891518498013454E-2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64</v>
      </c>
      <c r="G95" s="74"/>
      <c r="H95" s="65">
        <v>1.4743550000000001</v>
      </c>
      <c r="I95" s="71">
        <f t="shared" si="13"/>
        <v>5.193562796689438E-3</v>
      </c>
      <c r="J95" s="65">
        <v>0.95050199999999996</v>
      </c>
      <c r="K95" s="71">
        <f t="shared" si="14"/>
        <v>0.64469005090361542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70</v>
      </c>
      <c r="G96" s="74"/>
      <c r="H96" s="65">
        <v>1.4674290000000001</v>
      </c>
      <c r="I96" s="71">
        <f t="shared" si="13"/>
        <v>5.1691652696828003E-3</v>
      </c>
      <c r="J96" s="65">
        <v>1.1027020000000001</v>
      </c>
      <c r="K96" s="71">
        <f t="shared" si="14"/>
        <v>0.75145168863365797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2.429351</v>
      </c>
      <c r="I97" s="71">
        <f t="shared" si="13"/>
        <v>8.5576316244732661E-3</v>
      </c>
      <c r="J97" s="65">
        <v>1.6364770000000002</v>
      </c>
      <c r="K97" s="71">
        <f t="shared" si="14"/>
        <v>0.67362723624540055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283.88123099999996</v>
      </c>
      <c r="I98" s="70">
        <f>SUM(I90:I97)</f>
        <v>1.0000000000000002</v>
      </c>
      <c r="J98" s="66">
        <f>SUM(J90:J97)</f>
        <v>177.99884400000002</v>
      </c>
      <c r="K98" s="70">
        <f t="shared" si="14"/>
        <v>0.62701871262492881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190  proyectos presupuestados para el 2017, 64 no cuentan con ningún avance en ejecución del gasto, mientras que 36 (18.9% de proyectos) no superan el 50,0% de ejecución, 66 proyectos (34.7% del total) tienen un nivel de ejecución mayor al 50,0% pero no culminan al 100% y 24 proyectos por S/ 4.5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41.601774000000006</v>
      </c>
      <c r="I107" s="65">
        <v>0</v>
      </c>
      <c r="J107" s="79">
        <v>64</v>
      </c>
      <c r="K107" s="71">
        <f>+J107/$J$111</f>
        <v>0.33684210526315789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0.21492816709160906</v>
      </c>
      <c r="H108" s="65">
        <v>42.08335799999999</v>
      </c>
      <c r="I108" s="65">
        <v>9.0448990000000009</v>
      </c>
      <c r="J108" s="79">
        <v>36</v>
      </c>
      <c r="K108" s="71">
        <f>+J108/$J$111</f>
        <v>0.18947368421052632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0.8403404592169883</v>
      </c>
      <c r="H109" s="65">
        <v>195.67982500000005</v>
      </c>
      <c r="I109" s="65">
        <v>164.43767399999996</v>
      </c>
      <c r="J109" s="79">
        <v>66</v>
      </c>
      <c r="K109" s="71">
        <f>+J109/$J$111</f>
        <v>0.3473684210526316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4.5162740000000001</v>
      </c>
      <c r="I110" s="65">
        <v>4.5162740000000001</v>
      </c>
      <c r="J110" s="79">
        <v>24</v>
      </c>
      <c r="K110" s="71">
        <f>+J110/$J$111</f>
        <v>0.12631578947368421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0.62701872319272811</v>
      </c>
      <c r="H111" s="66">
        <f t="shared" ref="H111:J111" si="16">SUM(H107:H110)</f>
        <v>283.88123100000007</v>
      </c>
      <c r="I111" s="66">
        <f t="shared" si="16"/>
        <v>177.99884699999996</v>
      </c>
      <c r="J111" s="80">
        <f t="shared" si="16"/>
        <v>190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33.1%, mientras que para los proyectos del tipo social se registra un avance del 22.0% a dos meses de culminar el año 2017. Cabe resaltar que estos dos tipos de proyectos absorben el 83.9%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x14ac:dyDescent="0.25">
      <c r="B126" s="16"/>
      <c r="C126" s="76"/>
      <c r="D126" s="76"/>
      <c r="E126" s="5"/>
      <c r="F126" s="68" t="s">
        <v>13</v>
      </c>
      <c r="G126" s="50"/>
      <c r="H126" s="64">
        <v>127.767792</v>
      </c>
      <c r="I126" s="71">
        <f>+H126/H$130</f>
        <v>0.50325090657626892</v>
      </c>
      <c r="J126" s="65">
        <v>42.249969</v>
      </c>
      <c r="K126" s="71">
        <f>+J126/H126</f>
        <v>0.33067777362858397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85.265392999999989</v>
      </c>
      <c r="I127" s="71">
        <f t="shared" ref="I127:I129" si="17">+H127/H$130</f>
        <v>0.33584274765295974</v>
      </c>
      <c r="J127" s="65">
        <v>18.787634999999998</v>
      </c>
      <c r="K127" s="71">
        <f t="shared" ref="K127:K130" si="18">+J127/H127</f>
        <v>0.22034302943985729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27.016804</v>
      </c>
      <c r="I128" s="71">
        <f t="shared" si="17"/>
        <v>0.10641360309171946</v>
      </c>
      <c r="J128" s="65">
        <v>17.180164999999999</v>
      </c>
      <c r="K128" s="71">
        <f t="shared" si="18"/>
        <v>0.6359066379576207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13.834883</v>
      </c>
      <c r="I129" s="71">
        <f t="shared" si="17"/>
        <v>5.4492742679051784E-2</v>
      </c>
      <c r="J129" s="65">
        <v>3.9694699999999998</v>
      </c>
      <c r="K129" s="71">
        <f t="shared" si="18"/>
        <v>0.28691749688089158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253.884872</v>
      </c>
      <c r="I130" s="70">
        <f>SUM(I126:I129)</f>
        <v>0.99999999999999989</v>
      </c>
      <c r="J130" s="66">
        <f>SUM(J126:J129)</f>
        <v>82.187239000000005</v>
      </c>
      <c r="K130" s="70">
        <f t="shared" si="18"/>
        <v>0.3237185356991259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23.6%, del mismo modo para proyectos AGROPECUARIA se tiene un nivel de avance de 33.8%. Cabe destacar que solo estos dos sectores concentran el 49.3%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52</v>
      </c>
      <c r="G139" s="74"/>
      <c r="H139" s="65">
        <v>63.832881999999998</v>
      </c>
      <c r="I139" s="71">
        <f>+H139/H$147</f>
        <v>0.25142451969331986</v>
      </c>
      <c r="J139" s="65">
        <v>15.091424999999999</v>
      </c>
      <c r="K139" s="71">
        <f>+J139/H139</f>
        <v>0.23642086221330252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53</v>
      </c>
      <c r="G140" s="74"/>
      <c r="H140" s="65">
        <v>61.305720000000001</v>
      </c>
      <c r="I140" s="71">
        <f t="shared" ref="I140:I146" si="19">+H140/H$147</f>
        <v>0.24147055126624481</v>
      </c>
      <c r="J140" s="65">
        <v>20.746138999999999</v>
      </c>
      <c r="K140" s="71">
        <f t="shared" ref="K140:K147" si="20">+J140/H140</f>
        <v>0.33840462195044768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50</v>
      </c>
      <c r="G141" s="74"/>
      <c r="H141" s="65">
        <v>47.960754000000001</v>
      </c>
      <c r="I141" s="71">
        <f t="shared" si="19"/>
        <v>0.18890749032104601</v>
      </c>
      <c r="J141" s="65">
        <v>18.161687000000001</v>
      </c>
      <c r="K141" s="71">
        <f t="shared" si="20"/>
        <v>0.37867809584478174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63</v>
      </c>
      <c r="G142" s="74"/>
      <c r="H142" s="65">
        <v>23.36853</v>
      </c>
      <c r="I142" s="71">
        <f t="shared" si="19"/>
        <v>9.2043806375355836E-2</v>
      </c>
      <c r="J142" s="65">
        <v>13.531891</v>
      </c>
      <c r="K142" s="71">
        <f t="shared" si="20"/>
        <v>0.57906470796408671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54</v>
      </c>
      <c r="G143" s="74"/>
      <c r="H143" s="65">
        <v>16.227481999999998</v>
      </c>
      <c r="I143" s="71">
        <f t="shared" si="19"/>
        <v>6.3916695280686109E-2</v>
      </c>
      <c r="J143" s="65">
        <v>3.1943969999999999</v>
      </c>
      <c r="K143" s="71">
        <f>+J143/H143</f>
        <v>0.19685105797683217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56</v>
      </c>
      <c r="G144" s="74"/>
      <c r="H144" s="65">
        <v>13.834883</v>
      </c>
      <c r="I144" s="71">
        <f t="shared" si="19"/>
        <v>5.4492742679051784E-2</v>
      </c>
      <c r="J144" s="65">
        <v>3.9694699999999998</v>
      </c>
      <c r="K144" s="71">
        <f t="shared" si="20"/>
        <v>0.28691749688089158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51</v>
      </c>
      <c r="G145" s="74"/>
      <c r="H145" s="65">
        <v>13.74295</v>
      </c>
      <c r="I145" s="71">
        <f t="shared" si="19"/>
        <v>5.4130637606481728E-2</v>
      </c>
      <c r="J145" s="65">
        <v>2.280316</v>
      </c>
      <c r="K145" s="71">
        <f t="shared" si="20"/>
        <v>0.16592623854412625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13.611670999999998</v>
      </c>
      <c r="I146" s="71">
        <f t="shared" si="19"/>
        <v>5.3613556777813834E-2</v>
      </c>
      <c r="J146" s="65">
        <v>5.2119140000000002</v>
      </c>
      <c r="K146" s="71">
        <f t="shared" si="20"/>
        <v>0.38290038012232303</v>
      </c>
      <c r="L146" s="5"/>
      <c r="M146" s="76"/>
      <c r="N146" s="76"/>
      <c r="O146" s="20"/>
    </row>
    <row r="147" spans="2:15" x14ac:dyDescent="0.25">
      <c r="B147" s="16"/>
      <c r="C147" s="19"/>
      <c r="D147" s="11"/>
      <c r="E147" s="19"/>
      <c r="F147" s="69" t="s">
        <v>0</v>
      </c>
      <c r="G147" s="75"/>
      <c r="H147" s="66">
        <f>SUM(H139:H146)</f>
        <v>253.884872</v>
      </c>
      <c r="I147" s="70">
        <f>SUM(I139:I146)</f>
        <v>1</v>
      </c>
      <c r="J147" s="66">
        <f>SUM(J139:J146)</f>
        <v>82.187239000000005</v>
      </c>
      <c r="K147" s="70">
        <f t="shared" si="20"/>
        <v>0.3237185356991259</v>
      </c>
      <c r="L147" s="5"/>
      <c r="M147" s="76"/>
      <c r="N147" s="19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225  proyectos presupuestados para el 2017, 145 no cuentan con ningún avance en ejecución del gasto, mientras que 41 (18.2% de proyectos) no superan el 50,0% de ejecución, 33 proyectos (14.7% del total) tienen un nivel de ejecución mayor al 50,0% pero no culminan al 100% y 6 proyectos por S/ 6.4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76"/>
      <c r="F152" s="76"/>
      <c r="G152" s="76"/>
      <c r="H152" s="76"/>
      <c r="I152" s="76"/>
      <c r="J152" s="76"/>
      <c r="K152" s="76"/>
      <c r="L152" s="76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91.354995000000002</v>
      </c>
      <c r="I156" s="65">
        <v>0</v>
      </c>
      <c r="J156" s="79">
        <v>145</v>
      </c>
      <c r="K156" s="71">
        <f>+J156/J$160</f>
        <v>0.64444444444444449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0.17117333310994418</v>
      </c>
      <c r="H157" s="65">
        <v>75.324448999999987</v>
      </c>
      <c r="I157" s="65">
        <v>12.893536999999998</v>
      </c>
      <c r="J157" s="79">
        <v>41</v>
      </c>
      <c r="K157" s="71">
        <f t="shared" ref="K157:K159" si="22">+J157/J$160</f>
        <v>0.18222222222222223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0.77838450772163381</v>
      </c>
      <c r="H158" s="65">
        <v>80.82343800000001</v>
      </c>
      <c r="I158" s="65">
        <v>62.911712000000001</v>
      </c>
      <c r="J158" s="79">
        <v>33</v>
      </c>
      <c r="K158" s="71">
        <f t="shared" si="22"/>
        <v>0.14666666666666667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6.3819900000000001</v>
      </c>
      <c r="I159" s="65">
        <v>6.3819900000000001</v>
      </c>
      <c r="J159" s="79">
        <v>6</v>
      </c>
      <c r="K159" s="71">
        <f t="shared" si="22"/>
        <v>2.6666666666666668E-2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0.3237185356991259</v>
      </c>
      <c r="H160" s="66">
        <f t="shared" ref="H160:J160" si="23">SUM(H156:H159)</f>
        <v>253.884872</v>
      </c>
      <c r="I160" s="66">
        <f t="shared" si="23"/>
        <v>82.187239000000005</v>
      </c>
      <c r="J160" s="80">
        <f t="shared" si="23"/>
        <v>225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5"/>
      <c r="F161" s="119" t="s">
        <v>91</v>
      </c>
      <c r="G161" s="119"/>
      <c r="H161" s="119"/>
      <c r="I161" s="119"/>
      <c r="J161" s="119"/>
      <c r="K161" s="119"/>
      <c r="L161" s="5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44.2%, mientras que para los proyectos del tipo social se registra un avance del 59.1% a dos meses de culminar el año 2017. Cabe resaltar que estos dos tipos de proyectos absorben el 87.2%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441.26687400000003</v>
      </c>
      <c r="I175" s="71">
        <f>+H175/H$179</f>
        <v>0.39154497330093707</v>
      </c>
      <c r="J175" s="65">
        <v>194.94169299999999</v>
      </c>
      <c r="K175" s="71">
        <f>+J175/H175</f>
        <v>0.44177731093406292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541.64033800000004</v>
      </c>
      <c r="I176" s="71">
        <f t="shared" ref="I176:I178" si="24">+H176/H$179</f>
        <v>0.48060836690161457</v>
      </c>
      <c r="J176" s="65">
        <v>320.28898600000002</v>
      </c>
      <c r="K176" s="71">
        <f t="shared" ref="K176:K179" si="25">+J176/H176</f>
        <v>0.59133148609769903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26.099661999999999</v>
      </c>
      <c r="I177" s="71">
        <f t="shared" si="24"/>
        <v>2.3158755082425427E-2</v>
      </c>
      <c r="J177" s="65">
        <v>15.996711999999999</v>
      </c>
      <c r="K177" s="71">
        <f t="shared" si="25"/>
        <v>0.61290878019799644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117.98211599999999</v>
      </c>
      <c r="I178" s="71">
        <f t="shared" si="24"/>
        <v>0.10468790471502298</v>
      </c>
      <c r="J178" s="65">
        <v>29.231494999999999</v>
      </c>
      <c r="K178" s="71">
        <f t="shared" si="25"/>
        <v>0.24776208455186549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1126.9889900000001</v>
      </c>
      <c r="I179" s="70">
        <f>SUM(I175:I178)</f>
        <v>1</v>
      </c>
      <c r="J179" s="66">
        <f>SUM(J175:J178)</f>
        <v>560.45888600000001</v>
      </c>
      <c r="K179" s="70">
        <f t="shared" si="25"/>
        <v>0.49730644307359201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62.7%, del mismo modo para proyectos TRANSPORTE se tiene un nivel de avance de 53.1%. Cabe destacar que solo estos dos sectores concentran el 46.0%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311.92374899999999</v>
      </c>
      <c r="I188" s="71">
        <f>+H188/H$196</f>
        <v>0.27677621677564029</v>
      </c>
      <c r="J188" s="65">
        <v>195.66535200000001</v>
      </c>
      <c r="K188" s="71">
        <f>+J188/H188</f>
        <v>0.62728584350273375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50</v>
      </c>
      <c r="G189" s="74"/>
      <c r="H189" s="65">
        <v>206.642335</v>
      </c>
      <c r="I189" s="71">
        <f t="shared" ref="I189:I195" si="26">+H189/H$196</f>
        <v>0.18335790041746544</v>
      </c>
      <c r="J189" s="65">
        <v>109.76457600000001</v>
      </c>
      <c r="K189" s="71">
        <f t="shared" ref="K189:K191" si="27">+J189/H189</f>
        <v>0.53118145417781892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53</v>
      </c>
      <c r="G190" s="74"/>
      <c r="H190" s="65">
        <v>152.42456099999998</v>
      </c>
      <c r="I190" s="71">
        <f t="shared" si="26"/>
        <v>0.13524937896686989</v>
      </c>
      <c r="J190" s="65">
        <v>57.902860999999994</v>
      </c>
      <c r="K190" s="71">
        <f t="shared" si="27"/>
        <v>0.37987881100080717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52</v>
      </c>
      <c r="G191" s="74"/>
      <c r="H191" s="65">
        <v>129.327113</v>
      </c>
      <c r="I191" s="71">
        <f t="shared" si="26"/>
        <v>0.11475454875561825</v>
      </c>
      <c r="J191" s="65">
        <v>73.47847999999999</v>
      </c>
      <c r="K191" s="71">
        <f t="shared" si="27"/>
        <v>0.56815990317513698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56</v>
      </c>
      <c r="G192" s="74"/>
      <c r="H192" s="65">
        <v>117.98211599999999</v>
      </c>
      <c r="I192" s="71">
        <f t="shared" si="26"/>
        <v>0.10468790471502296</v>
      </c>
      <c r="J192" s="65">
        <v>29.231494999999999</v>
      </c>
      <c r="K192" s="71">
        <f>+J192/H192</f>
        <v>0.24776208455186549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70</v>
      </c>
      <c r="G193" s="74"/>
      <c r="H193" s="65">
        <v>68.834498000000011</v>
      </c>
      <c r="I193" s="71">
        <f t="shared" si="26"/>
        <v>6.1078234668468227E-2</v>
      </c>
      <c r="J193" s="65">
        <v>30.760848999999997</v>
      </c>
      <c r="K193" s="71">
        <f t="shared" ref="K193:K196" si="28">+J193/H193</f>
        <v>0.44688128618298328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54</v>
      </c>
      <c r="G194" s="74"/>
      <c r="H194" s="65">
        <v>32.968563000000003</v>
      </c>
      <c r="I194" s="71">
        <f t="shared" si="26"/>
        <v>2.9253669106385854E-2</v>
      </c>
      <c r="J194" s="65">
        <v>10.064080000000001</v>
      </c>
      <c r="K194" s="71">
        <f t="shared" si="28"/>
        <v>0.30526292577568515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106.88605499999998</v>
      </c>
      <c r="I195" s="71">
        <f t="shared" si="26"/>
        <v>9.4842146594528803E-2</v>
      </c>
      <c r="J195" s="65">
        <v>53.591193000000011</v>
      </c>
      <c r="K195" s="71">
        <f t="shared" si="28"/>
        <v>0.50138620047301796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1126.9889900000003</v>
      </c>
      <c r="I196" s="70">
        <f>SUM(I188:I195)</f>
        <v>0.99999999999999967</v>
      </c>
      <c r="J196" s="66">
        <f>SUM(J188:J195)</f>
        <v>560.45888600000001</v>
      </c>
      <c r="K196" s="70">
        <f t="shared" si="28"/>
        <v>0.49730644307359195</v>
      </c>
      <c r="L196" s="5"/>
      <c r="M196" s="76"/>
      <c r="N196" s="76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2,358  proyectos presupuestados para el 2017, 692 no cuentan con ningún avance en ejecución del gasto, mientras que 428 (18.2% de proyectos) no superan el 50,0% de ejecución, 807 proyectos (34.2% del total) tienen un nivel de ejecución mayor al 50,0% pero no culminan al 100% y 431 proyectos por S/ 37.2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19"/>
      <c r="E201" s="76"/>
      <c r="F201" s="76"/>
      <c r="G201" s="76"/>
      <c r="H201" s="76"/>
      <c r="I201" s="76"/>
      <c r="J201" s="76"/>
      <c r="K201" s="76"/>
      <c r="L201" s="76"/>
      <c r="M201" s="19"/>
      <c r="N201" s="19"/>
      <c r="O201" s="20"/>
    </row>
    <row r="202" spans="2:15" x14ac:dyDescent="0.25">
      <c r="B202" s="16"/>
      <c r="C202" s="19"/>
      <c r="D202" s="19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19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19"/>
      <c r="E205" s="76"/>
      <c r="F205" s="79" t="s">
        <v>26</v>
      </c>
      <c r="G205" s="71">
        <f>+I205/H205</f>
        <v>0</v>
      </c>
      <c r="H205" s="65">
        <v>154.15688400000008</v>
      </c>
      <c r="I205" s="65">
        <v>0</v>
      </c>
      <c r="J205" s="79">
        <v>692</v>
      </c>
      <c r="K205" s="71">
        <f>+J205/J$209</f>
        <v>0.29346904156064463</v>
      </c>
      <c r="L205" s="76"/>
      <c r="M205" s="19"/>
      <c r="N205" s="19"/>
      <c r="O205" s="20"/>
    </row>
    <row r="206" spans="2:15" x14ac:dyDescent="0.25">
      <c r="B206" s="16"/>
      <c r="C206" s="19"/>
      <c r="D206" s="19"/>
      <c r="E206" s="76"/>
      <c r="F206" s="79" t="s">
        <v>27</v>
      </c>
      <c r="G206" s="71">
        <f t="shared" ref="G206:G209" si="29">+I206/H206</f>
        <v>0.19031363730971596</v>
      </c>
      <c r="H206" s="65">
        <v>410.55549200000013</v>
      </c>
      <c r="I206" s="65">
        <v>78.134309000000016</v>
      </c>
      <c r="J206" s="79">
        <v>428</v>
      </c>
      <c r="K206" s="71">
        <f t="shared" ref="K206:K208" si="30">+J206/J$209</f>
        <v>0.18150975402883801</v>
      </c>
      <c r="L206" s="76"/>
      <c r="M206" s="19"/>
      <c r="N206" s="19"/>
      <c r="O206" s="20"/>
    </row>
    <row r="207" spans="2:15" x14ac:dyDescent="0.25">
      <c r="B207" s="16"/>
      <c r="C207" s="19"/>
      <c r="D207" s="19"/>
      <c r="E207" s="76"/>
      <c r="F207" s="79" t="s">
        <v>28</v>
      </c>
      <c r="G207" s="71">
        <f t="shared" si="29"/>
        <v>0.84774159898991519</v>
      </c>
      <c r="H207" s="65">
        <v>525.10745199999997</v>
      </c>
      <c r="I207" s="65">
        <v>445.15543100000014</v>
      </c>
      <c r="J207" s="79">
        <v>807</v>
      </c>
      <c r="K207" s="71">
        <f t="shared" si="30"/>
        <v>0.34223918575063611</v>
      </c>
      <c r="L207" s="76"/>
      <c r="M207" s="19"/>
      <c r="N207" s="19"/>
      <c r="O207" s="20"/>
    </row>
    <row r="208" spans="2:15" x14ac:dyDescent="0.25">
      <c r="B208" s="16"/>
      <c r="C208" s="19"/>
      <c r="D208" s="19"/>
      <c r="E208" s="76"/>
      <c r="F208" s="79" t="s">
        <v>29</v>
      </c>
      <c r="G208" s="71">
        <f t="shared" si="29"/>
        <v>1</v>
      </c>
      <c r="H208" s="65">
        <v>37.169162000000021</v>
      </c>
      <c r="I208" s="65">
        <v>37.169162000000021</v>
      </c>
      <c r="J208" s="79">
        <v>431</v>
      </c>
      <c r="K208" s="71">
        <f t="shared" si="30"/>
        <v>0.18278201865988125</v>
      </c>
      <c r="L208" s="76"/>
      <c r="M208" s="19"/>
      <c r="N208" s="19"/>
      <c r="O208" s="20"/>
    </row>
    <row r="209" spans="2:15" x14ac:dyDescent="0.25">
      <c r="B209" s="16"/>
      <c r="C209" s="19"/>
      <c r="D209" s="19"/>
      <c r="E209" s="76"/>
      <c r="F209" s="107" t="s">
        <v>0</v>
      </c>
      <c r="G209" s="70">
        <f t="shared" si="29"/>
        <v>0.49730645727071404</v>
      </c>
      <c r="H209" s="66">
        <f t="shared" ref="H209:J209" si="31">SUM(H205:H208)</f>
        <v>1126.9889900000001</v>
      </c>
      <c r="I209" s="66">
        <f t="shared" si="31"/>
        <v>560.45890200000019</v>
      </c>
      <c r="J209" s="80">
        <f t="shared" si="31"/>
        <v>2358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8">
    <mergeCell ref="C199:N200"/>
    <mergeCell ref="E202:L202"/>
    <mergeCell ref="C169:N170"/>
    <mergeCell ref="E172:L172"/>
    <mergeCell ref="F173:K173"/>
    <mergeCell ref="F174:G174"/>
    <mergeCell ref="C182:N183"/>
    <mergeCell ref="F186:K186"/>
    <mergeCell ref="E185:L185"/>
    <mergeCell ref="F197:K197"/>
    <mergeCell ref="F180:K180"/>
    <mergeCell ref="G14:I14"/>
    <mergeCell ref="J14:L14"/>
    <mergeCell ref="E14:F15"/>
    <mergeCell ref="E20:L20"/>
    <mergeCell ref="F63:K63"/>
    <mergeCell ref="F50:K50"/>
    <mergeCell ref="B1:O2"/>
    <mergeCell ref="C7:N7"/>
    <mergeCell ref="C9:N10"/>
    <mergeCell ref="E12:L12"/>
    <mergeCell ref="E13:L13"/>
    <mergeCell ref="C167:N167"/>
    <mergeCell ref="F137:K137"/>
    <mergeCell ref="F138:G138"/>
    <mergeCell ref="F154:K154"/>
    <mergeCell ref="E74:L74"/>
    <mergeCell ref="F125:G125"/>
    <mergeCell ref="C133:N134"/>
    <mergeCell ref="E136:L136"/>
    <mergeCell ref="C150:N151"/>
    <mergeCell ref="E153:L153"/>
    <mergeCell ref="F88:K88"/>
    <mergeCell ref="F89:G89"/>
    <mergeCell ref="F148:K148"/>
    <mergeCell ref="F161:K161"/>
    <mergeCell ref="F124:K124"/>
    <mergeCell ref="C69:N69"/>
    <mergeCell ref="C71:N72"/>
    <mergeCell ref="F76:G76"/>
    <mergeCell ref="F131:K131"/>
    <mergeCell ref="F82:K82"/>
    <mergeCell ref="F99:K99"/>
    <mergeCell ref="C118:N118"/>
    <mergeCell ref="C120:N121"/>
    <mergeCell ref="E123:L123"/>
    <mergeCell ref="F112:K112"/>
    <mergeCell ref="F105:K105"/>
    <mergeCell ref="E87:L87"/>
    <mergeCell ref="C84:N85"/>
    <mergeCell ref="C101:N102"/>
    <mergeCell ref="E104:L104"/>
    <mergeCell ref="F210:K210"/>
    <mergeCell ref="F187:G187"/>
    <mergeCell ref="F203:K203"/>
    <mergeCell ref="C22:N23"/>
    <mergeCell ref="E25:L25"/>
    <mergeCell ref="F26:K26"/>
    <mergeCell ref="F27:G27"/>
    <mergeCell ref="C35:N36"/>
    <mergeCell ref="E38:L38"/>
    <mergeCell ref="F39:K39"/>
    <mergeCell ref="F40:G40"/>
    <mergeCell ref="C52:N53"/>
    <mergeCell ref="E55:L55"/>
    <mergeCell ref="F56:K56"/>
    <mergeCell ref="F33:K33"/>
    <mergeCell ref="F75:K75"/>
  </mergeCells>
  <pageMargins left="0.7" right="0.7" top="0.75" bottom="0.75" header="0.3" footer="0.3"/>
  <pageSetup scale="36" orientation="portrait" horizontalDpi="0" verticalDpi="0" r:id="rId1"/>
  <rowBreaks count="1" manualBreakCount="1">
    <brk id="1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2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3" width="11.7109375" style="12" customWidth="1"/>
    <col min="4" max="4" width="11.85546875" style="12" customWidth="1"/>
    <col min="5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1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7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847.2 millones, lo que equivale a un avance en la ejecución del presupuesto del 52.2%. Por niveles de gobierno, el Gobierno Nacional viene ejecutando el 61.3% de su presupuesto para esta región, seguido del Gobierno Regional (54.3%) y de los gobiernos locales que en conjunto tienen una ejecución del 48.3%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ht="15" customHeight="1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19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378.75227899999999</v>
      </c>
      <c r="H16" s="7">
        <v>232.169771</v>
      </c>
      <c r="I16" s="8">
        <f>+H16/G16</f>
        <v>0.61298580595471486</v>
      </c>
      <c r="J16" s="7">
        <v>237.60027600000001</v>
      </c>
      <c r="K16" s="7">
        <v>161.101643</v>
      </c>
      <c r="L16" s="8">
        <f t="shared" ref="L16:L19" si="0">+K16/J16</f>
        <v>0.6780364303953923</v>
      </c>
      <c r="M16" s="56">
        <f>+(I16-L16)*100</f>
        <v>-6.505062444067744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240.71678299999999</v>
      </c>
      <c r="H17" s="7">
        <v>130.60278600000001</v>
      </c>
      <c r="I17" s="8">
        <f t="shared" ref="I17:I19" si="1">+H17/G17</f>
        <v>0.542557873914425</v>
      </c>
      <c r="J17" s="7">
        <v>229.11472000000001</v>
      </c>
      <c r="K17" s="7">
        <v>156.755495</v>
      </c>
      <c r="L17" s="8">
        <f t="shared" si="0"/>
        <v>0.68417906540444018</v>
      </c>
      <c r="M17" s="56">
        <f t="shared" ref="M17:M19" si="2">+(I17-L17)*100</f>
        <v>-14.162119149001517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1002.4892589999999</v>
      </c>
      <c r="H18" s="7">
        <v>484.45052500000003</v>
      </c>
      <c r="I18" s="8">
        <f t="shared" si="1"/>
        <v>0.4832475965710073</v>
      </c>
      <c r="J18" s="7">
        <v>974.86535400000002</v>
      </c>
      <c r="K18" s="7">
        <v>571.17347199999995</v>
      </c>
      <c r="L18" s="8">
        <f t="shared" si="0"/>
        <v>0.58589985750996332</v>
      </c>
      <c r="M18" s="56">
        <f t="shared" si="2"/>
        <v>-10.265226093895603</v>
      </c>
      <c r="N18" s="19"/>
      <c r="O18" s="20"/>
    </row>
    <row r="19" spans="2:15" x14ac:dyDescent="0.25">
      <c r="B19" s="16"/>
      <c r="C19" s="19"/>
      <c r="E19" s="51" t="s">
        <v>0</v>
      </c>
      <c r="F19" s="52"/>
      <c r="G19" s="53">
        <f t="shared" ref="G19:H19" si="3">SUM(G16:G18)</f>
        <v>1621.9583210000001</v>
      </c>
      <c r="H19" s="54">
        <f t="shared" si="3"/>
        <v>847.22308199999998</v>
      </c>
      <c r="I19" s="55">
        <f t="shared" si="1"/>
        <v>0.52234577857565057</v>
      </c>
      <c r="J19" s="53">
        <f t="shared" ref="J19:K19" si="4">SUM(J16:J18)</f>
        <v>1441.5803500000002</v>
      </c>
      <c r="K19" s="53">
        <f t="shared" si="4"/>
        <v>889.03060999999991</v>
      </c>
      <c r="L19" s="55">
        <f t="shared" si="0"/>
        <v>0.61670555512219616</v>
      </c>
      <c r="M19" s="56">
        <f t="shared" si="2"/>
        <v>-9.4359776546545593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59.4%, mientras que para los proyectos del tipo social se registra un avance del 49.4% a dos meses de culminar el año 2017. Cabe resaltar que estos dos tipos de proyectos absorben el 92.9%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630.29420900000002</v>
      </c>
      <c r="I28" s="71">
        <f>+H28/H$32</f>
        <v>0.38860074321231586</v>
      </c>
      <c r="J28" s="65">
        <v>374.48892899999993</v>
      </c>
      <c r="K28" s="71">
        <f>+J28/H28</f>
        <v>0.59414940459971755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876.95239100000015</v>
      </c>
      <c r="I29" s="71">
        <f t="shared" ref="I29:I31" si="5">+H29/H$32</f>
        <v>0.54067504672951461</v>
      </c>
      <c r="J29" s="65">
        <v>433.21493399999991</v>
      </c>
      <c r="K29" s="71">
        <f t="shared" ref="K29:K32" si="6">+J29/H29</f>
        <v>0.49400051638607123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36.533186999999998</v>
      </c>
      <c r="I30" s="71">
        <f t="shared" si="5"/>
        <v>2.2524121937656127E-2</v>
      </c>
      <c r="J30" s="65">
        <v>5.5790479999999993</v>
      </c>
      <c r="K30" s="71">
        <f t="shared" si="6"/>
        <v>0.15271177956634333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78.178533999999999</v>
      </c>
      <c r="I31" s="71">
        <f t="shared" si="5"/>
        <v>4.8200088120513421E-2</v>
      </c>
      <c r="J31" s="65">
        <v>33.940170000000002</v>
      </c>
      <c r="K31" s="71">
        <f t="shared" si="6"/>
        <v>0.4341366902582236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53">
        <f>SUM(H28:H31)</f>
        <v>1621.9583210000001</v>
      </c>
      <c r="I32" s="70">
        <f>SUM(I28:I31)</f>
        <v>1</v>
      </c>
      <c r="J32" s="66">
        <f>SUM(J28:J31)</f>
        <v>847.22308099999975</v>
      </c>
      <c r="K32" s="70">
        <f t="shared" si="6"/>
        <v>0.52234577795911175</v>
      </c>
      <c r="L32" s="5"/>
      <c r="M32" s="76"/>
      <c r="N32" s="76"/>
      <c r="O32" s="20"/>
    </row>
    <row r="33" spans="2:15" x14ac:dyDescent="0.25">
      <c r="B33" s="16"/>
      <c r="C33" s="19"/>
      <c r="E33" s="11"/>
      <c r="F33" s="119" t="s">
        <v>91</v>
      </c>
      <c r="G33" s="119"/>
      <c r="H33" s="119"/>
      <c r="I33" s="119"/>
      <c r="J33" s="119"/>
      <c r="K33" s="119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SANEAMIENTO cuenta con el mayor presupuesto en esta región, con un nivel de ejecución del 56.6%, del mismo modo para proyectos EDUCACION se tiene un nivel de avance de 41.8%. Cabe destacar que solo estos dos sectores concentran el 44.1%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51</v>
      </c>
      <c r="G41" s="74"/>
      <c r="H41" s="65">
        <v>363.83128699999997</v>
      </c>
      <c r="I41" s="71">
        <f>+H41/H$49</f>
        <v>0.22431605195359391</v>
      </c>
      <c r="J41" s="65">
        <v>205.87443999999996</v>
      </c>
      <c r="K41" s="71">
        <f>+J41/H41</f>
        <v>0.56585139144451857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52</v>
      </c>
      <c r="G42" s="74"/>
      <c r="H42" s="65">
        <v>351.52929400000005</v>
      </c>
      <c r="I42" s="71">
        <f t="shared" ref="I42:I48" si="7">+H42/H$49</f>
        <v>0.21673139774841355</v>
      </c>
      <c r="J42" s="65">
        <v>146.855389</v>
      </c>
      <c r="K42" s="71">
        <f t="shared" ref="K42:K49" si="8">+J42/H42</f>
        <v>0.41776145404257542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50</v>
      </c>
      <c r="G43" s="74"/>
      <c r="H43" s="65">
        <v>318.93549000000002</v>
      </c>
      <c r="I43" s="71">
        <f t="shared" si="7"/>
        <v>0.19663605770298953</v>
      </c>
      <c r="J43" s="65">
        <v>178.53583399999999</v>
      </c>
      <c r="K43" s="71">
        <f t="shared" si="8"/>
        <v>0.55978666406802202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53</v>
      </c>
      <c r="G44" s="74"/>
      <c r="H44" s="65">
        <v>132.59554900000001</v>
      </c>
      <c r="I44" s="71">
        <f t="shared" si="7"/>
        <v>8.1750281300847313E-2</v>
      </c>
      <c r="J44" s="65">
        <v>70.716024000000004</v>
      </c>
      <c r="K44" s="71">
        <f t="shared" si="8"/>
        <v>0.53332125047425238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61</v>
      </c>
      <c r="G45" s="74"/>
      <c r="H45" s="65">
        <v>94.237301000000002</v>
      </c>
      <c r="I45" s="71">
        <f t="shared" si="7"/>
        <v>5.8100938710865926E-2</v>
      </c>
      <c r="J45" s="65">
        <v>43.195190000000004</v>
      </c>
      <c r="K45" s="71">
        <f t="shared" si="8"/>
        <v>0.45836616224821636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56</v>
      </c>
      <c r="G46" s="74"/>
      <c r="H46" s="65">
        <v>78.178533999999999</v>
      </c>
      <c r="I46" s="71">
        <f t="shared" si="7"/>
        <v>4.8200088120513421E-2</v>
      </c>
      <c r="J46" s="65">
        <v>33.940170000000002</v>
      </c>
      <c r="K46" s="71">
        <f t="shared" si="8"/>
        <v>0.4341366902582236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92</v>
      </c>
      <c r="G47" s="74"/>
      <c r="H47" s="65">
        <v>67.501947999999999</v>
      </c>
      <c r="I47" s="71">
        <f t="shared" si="7"/>
        <v>4.1617560159241597E-2</v>
      </c>
      <c r="J47" s="65">
        <v>63.338248999999998</v>
      </c>
      <c r="K47" s="71">
        <f t="shared" si="8"/>
        <v>0.93831735048594445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5">
        <v>215.14891800000001</v>
      </c>
      <c r="I48" s="71">
        <f t="shared" si="7"/>
        <v>0.13264762430353474</v>
      </c>
      <c r="J48" s="65">
        <v>104.76778499999999</v>
      </c>
      <c r="K48" s="71">
        <f t="shared" si="8"/>
        <v>0.48695473802010936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53">
        <f>SUM(H41:H48)</f>
        <v>1621.9583210000001</v>
      </c>
      <c r="I49" s="70">
        <f>SUM(I41:I48)</f>
        <v>1</v>
      </c>
      <c r="J49" s="66">
        <f>SUM(J41:J48)-0.2</f>
        <v>847.02308099999993</v>
      </c>
      <c r="K49" s="70">
        <f t="shared" si="8"/>
        <v>0.52222247022832091</v>
      </c>
      <c r="L49" s="5"/>
      <c r="M49" s="76"/>
      <c r="N49" s="76"/>
      <c r="O49" s="20"/>
    </row>
    <row r="50" spans="2:15" x14ac:dyDescent="0.25">
      <c r="B50" s="16"/>
      <c r="C50" s="76"/>
      <c r="D50" s="3"/>
      <c r="E50" s="5"/>
      <c r="F50" s="119" t="s">
        <v>91</v>
      </c>
      <c r="G50" s="119"/>
      <c r="H50" s="119"/>
      <c r="I50" s="119"/>
      <c r="J50" s="119"/>
      <c r="K50" s="119"/>
      <c r="L50" s="5"/>
      <c r="M50" s="3"/>
      <c r="N50" s="76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1,411  proyectos presupuestados para el 2017, 301 no cuentan con ningún avance en ejecución del gasto, mientras que 303 (21.5% de proyectos) no superan el 50,0% de ejecución, 675 proyectos (47.8% del total) tienen un nivel de ejecución mayor al 50,0% pero no culminan al 100% y 132 proyectos por S/ 19.9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20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20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20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184.26387100000011</v>
      </c>
      <c r="I58" s="63">
        <v>0</v>
      </c>
      <c r="J58" s="106">
        <v>301</v>
      </c>
      <c r="K58" s="71">
        <f>+J58/J$62</f>
        <v>0.21332388377037562</v>
      </c>
      <c r="L58" s="76"/>
      <c r="M58" s="81">
        <f>SUM(J59:J61)</f>
        <v>1110</v>
      </c>
      <c r="N58" s="76"/>
      <c r="O58" s="20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0.24353865264799113</v>
      </c>
      <c r="H59" s="63">
        <v>560.00669100000005</v>
      </c>
      <c r="I59" s="63">
        <v>136.38327499999991</v>
      </c>
      <c r="J59" s="106">
        <v>303</v>
      </c>
      <c r="K59" s="71">
        <f t="shared" ref="K59:K61" si="10">+J59/J$62</f>
        <v>0.21474131821403261</v>
      </c>
      <c r="L59" s="76"/>
      <c r="M59" s="76"/>
      <c r="N59" s="76"/>
      <c r="O59" s="20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0.80548724027267793</v>
      </c>
      <c r="H60" s="63">
        <v>857.77373800000044</v>
      </c>
      <c r="I60" s="63">
        <v>690.92580099999941</v>
      </c>
      <c r="J60" s="106">
        <v>675</v>
      </c>
      <c r="K60" s="71">
        <f>+J60/J$62</f>
        <v>0.47838412473423103</v>
      </c>
      <c r="L60" s="76"/>
      <c r="M60" s="76"/>
      <c r="N60" s="76"/>
      <c r="O60" s="20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19.914020999999998</v>
      </c>
      <c r="I61" s="63">
        <v>19.914020999999998</v>
      </c>
      <c r="J61" s="106">
        <v>132</v>
      </c>
      <c r="K61" s="71">
        <f t="shared" si="10"/>
        <v>9.3550673281360741E-2</v>
      </c>
      <c r="L61" s="76"/>
      <c r="M61" s="76"/>
      <c r="N61" s="76"/>
      <c r="O61" s="20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0.52234578782372987</v>
      </c>
      <c r="H62" s="54">
        <f t="shared" ref="H62:J62" si="11">SUM(H58:H61)</f>
        <v>1621.9583210000005</v>
      </c>
      <c r="I62" s="54">
        <f>SUM(I58:I61)</f>
        <v>847.22309699999937</v>
      </c>
      <c r="J62" s="77">
        <f t="shared" si="11"/>
        <v>1411</v>
      </c>
      <c r="K62" s="70">
        <f>SUM(K58:K61)</f>
        <v>1</v>
      </c>
      <c r="L62" s="76"/>
      <c r="M62" s="76"/>
      <c r="N62" s="76"/>
      <c r="O62" s="20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76.7%, mientras que para los proyectos del tipo social se registra un avance del 39.3% a dos meses de culminar el año 2017. Cabe resaltar que estos dos tipos de proyectos absorben el 93.5%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248.68741700000001</v>
      </c>
      <c r="I77" s="71">
        <f>+H77/$H$81</f>
        <v>0.6565964900768293</v>
      </c>
      <c r="J77" s="65">
        <v>190.61916799999997</v>
      </c>
      <c r="K77" s="71">
        <f>+J77/H77</f>
        <v>0.76650105702774651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105.38435000000001</v>
      </c>
      <c r="I78" s="71">
        <f>+H78/$H$81</f>
        <v>0.27824083403073069</v>
      </c>
      <c r="J78" s="65">
        <v>41.429000000000002</v>
      </c>
      <c r="K78" s="71">
        <f t="shared" ref="K78:K81" si="12">+J78/H78</f>
        <v>0.39312288779121374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24.680512</v>
      </c>
      <c r="I79" s="71">
        <f>+H79/$H$81</f>
        <v>6.5162675892439972E-2</v>
      </c>
      <c r="J79" s="65">
        <v>0.121604</v>
      </c>
      <c r="K79" s="71">
        <f t="shared" si="12"/>
        <v>4.9271263092110894E-3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0</v>
      </c>
      <c r="I80" s="71">
        <f>+H80/$H$81</f>
        <v>0</v>
      </c>
      <c r="J80" s="65">
        <v>0</v>
      </c>
      <c r="K80" s="71">
        <v>0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378.75227900000004</v>
      </c>
      <c r="I81" s="70">
        <f>+H81/$H$81</f>
        <v>1</v>
      </c>
      <c r="J81" s="66">
        <f>SUM(J77:J80)</f>
        <v>232.16977199999997</v>
      </c>
      <c r="K81" s="70">
        <f t="shared" si="12"/>
        <v>0.61298580859496277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71.1%, del mismo modo para proyectos COMUNICACIONES se tiene un nivel de avance de 93.9%. Cabe destacar que solo estos dos sectores concentran el 55.8%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50</v>
      </c>
      <c r="G90" s="74"/>
      <c r="H90" s="65">
        <v>144.377038</v>
      </c>
      <c r="I90" s="71">
        <f t="shared" ref="I90:I97" si="13">+H90/$H$98</f>
        <v>0.38119120598083578</v>
      </c>
      <c r="J90" s="65">
        <v>102.61543499999999</v>
      </c>
      <c r="K90" s="71">
        <f>+J90/H90</f>
        <v>0.7107462268342144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92</v>
      </c>
      <c r="G91" s="74"/>
      <c r="H91" s="65">
        <v>67.085370999999995</v>
      </c>
      <c r="I91" s="71">
        <f t="shared" si="13"/>
        <v>0.17712202597730109</v>
      </c>
      <c r="J91" s="65">
        <v>63.012917999999999</v>
      </c>
      <c r="K91" s="71">
        <f t="shared" ref="K91:K98" si="14">+J91/H91</f>
        <v>0.93929447002685584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52</v>
      </c>
      <c r="G92" s="74"/>
      <c r="H92" s="65">
        <v>55.959913</v>
      </c>
      <c r="I92" s="71">
        <f t="shared" si="13"/>
        <v>0.14774805619057407</v>
      </c>
      <c r="J92" s="65">
        <v>14.454957</v>
      </c>
      <c r="K92" s="71">
        <f t="shared" si="14"/>
        <v>0.25830913997310895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51</v>
      </c>
      <c r="G93" s="74"/>
      <c r="H93" s="65">
        <v>39.004186999999995</v>
      </c>
      <c r="I93" s="71">
        <f t="shared" si="13"/>
        <v>0.10298073216346242</v>
      </c>
      <c r="J93" s="65">
        <v>20.594923999999999</v>
      </c>
      <c r="K93" s="71">
        <f t="shared" si="14"/>
        <v>0.5280182868572546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53</v>
      </c>
      <c r="G94" s="74"/>
      <c r="H94" s="65">
        <v>26.411334</v>
      </c>
      <c r="I94" s="71">
        <f t="shared" si="13"/>
        <v>6.9732475457923243E-2</v>
      </c>
      <c r="J94" s="65">
        <v>17.833355999999998</v>
      </c>
      <c r="K94" s="71">
        <f t="shared" si="14"/>
        <v>0.67521602657404578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63</v>
      </c>
      <c r="G95" s="74"/>
      <c r="H95" s="65">
        <v>23.963355</v>
      </c>
      <c r="I95" s="71">
        <f t="shared" si="13"/>
        <v>6.3269203457386972E-2</v>
      </c>
      <c r="J95" s="65">
        <v>9.5504000000000006E-2</v>
      </c>
      <c r="K95" s="71">
        <f t="shared" si="14"/>
        <v>3.9854185693113508E-3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64</v>
      </c>
      <c r="G96" s="74"/>
      <c r="H96" s="65">
        <v>7.6274700000000006</v>
      </c>
      <c r="I96" s="71">
        <f t="shared" si="13"/>
        <v>2.0138413477374745E-2</v>
      </c>
      <c r="J96" s="65">
        <v>6.0482240000000003</v>
      </c>
      <c r="K96" s="71">
        <f t="shared" si="14"/>
        <v>0.79295284019471723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14.323611</v>
      </c>
      <c r="I97" s="71">
        <f t="shared" si="13"/>
        <v>3.7817887295141524E-2</v>
      </c>
      <c r="J97" s="65">
        <v>7.5144539999999997</v>
      </c>
      <c r="K97" s="71">
        <f t="shared" si="14"/>
        <v>0.52462008358087919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378.75227900000004</v>
      </c>
      <c r="I98" s="70">
        <f>SUM(I90:I97)</f>
        <v>0.99999999999999989</v>
      </c>
      <c r="J98" s="66">
        <f>SUM(J90:J97)</f>
        <v>232.16977200000002</v>
      </c>
      <c r="K98" s="70">
        <f t="shared" si="14"/>
        <v>0.61298580859496288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164  proyectos presupuestados para el 2017, 45 no cuentan con ningún avance en ejecución del gasto, mientras que 57 (34.8% de proyectos) no superan el 50,0% de ejecución, 45 proyectos (27.4% del total) tienen un nivel de ejecución mayor al 50,0% pero no culminan al 100% y 17 proyectos por S/ 6.7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76"/>
      <c r="F103" s="76"/>
      <c r="G103" s="76"/>
      <c r="H103" s="76"/>
      <c r="I103" s="76"/>
      <c r="J103" s="76"/>
      <c r="K103" s="76"/>
      <c r="L103" s="76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36.033290999999991</v>
      </c>
      <c r="I107" s="65">
        <v>0</v>
      </c>
      <c r="J107" s="79">
        <v>45</v>
      </c>
      <c r="K107" s="71">
        <f>+J107/$J$111</f>
        <v>0.27439024390243905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0.20935895113353861</v>
      </c>
      <c r="H108" s="65">
        <v>89.016022000000021</v>
      </c>
      <c r="I108" s="65">
        <v>18.636301000000003</v>
      </c>
      <c r="J108" s="79">
        <v>57</v>
      </c>
      <c r="K108" s="71">
        <f>+J108/$J$111</f>
        <v>0.34756097560975607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0.83736455662082565</v>
      </c>
      <c r="H109" s="65">
        <v>246.99103199999988</v>
      </c>
      <c r="I109" s="65">
        <v>206.82153600000007</v>
      </c>
      <c r="J109" s="79">
        <v>45</v>
      </c>
      <c r="K109" s="71">
        <f>+J109/$J$111</f>
        <v>0.27439024390243905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6.7119339999999994</v>
      </c>
      <c r="I110" s="65">
        <v>6.7119339999999994</v>
      </c>
      <c r="J110" s="79">
        <v>17</v>
      </c>
      <c r="K110" s="71">
        <f>+J110/$J$111</f>
        <v>0.10365853658536585</v>
      </c>
      <c r="L110" s="76"/>
      <c r="M110" s="19"/>
      <c r="N110" s="19"/>
      <c r="O110" s="20"/>
    </row>
    <row r="111" spans="2:15" x14ac:dyDescent="0.25">
      <c r="B111" s="16"/>
      <c r="C111" s="19"/>
      <c r="D111" s="76"/>
      <c r="E111" s="76"/>
      <c r="F111" s="80" t="s">
        <v>0</v>
      </c>
      <c r="G111" s="70">
        <f t="shared" si="15"/>
        <v>0.61298580595471519</v>
      </c>
      <c r="H111" s="66">
        <f t="shared" ref="H111:J111" si="16">SUM(H107:H110)</f>
        <v>378.75227899999987</v>
      </c>
      <c r="I111" s="66">
        <f t="shared" si="16"/>
        <v>232.16977100000008</v>
      </c>
      <c r="J111" s="80">
        <f t="shared" si="16"/>
        <v>164</v>
      </c>
      <c r="K111" s="70">
        <f>+J111/$J$111</f>
        <v>1</v>
      </c>
      <c r="L111" s="76"/>
      <c r="M111" s="76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61.6%, mientras que para los proyectos del tipo social se registra un avance del 45.0% a dos meses de culminar el año 2017. Cabe resaltar que estos dos tipos de proyectos absorben el 92.6%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101.63614800000001</v>
      </c>
      <c r="I126" s="71">
        <f>+H126/H$130</f>
        <v>0.42222294072449446</v>
      </c>
      <c r="J126" s="65">
        <v>62.636110000000002</v>
      </c>
      <c r="K126" s="71">
        <f>+J126/H126</f>
        <v>0.61627788176309084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121.33417599999999</v>
      </c>
      <c r="I127" s="71">
        <f t="shared" ref="I127:I129" si="17">+H127/H$130</f>
        <v>0.50405366209966329</v>
      </c>
      <c r="J127" s="65">
        <v>54.547456999999994</v>
      </c>
      <c r="K127" s="71">
        <f t="shared" ref="K127:K130" si="18">+J127/H127</f>
        <v>0.44956383105119535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1.5987349999999998</v>
      </c>
      <c r="I128" s="71">
        <f t="shared" si="17"/>
        <v>6.6415601773807337E-3</v>
      </c>
      <c r="J128" s="65">
        <v>1.353394</v>
      </c>
      <c r="K128" s="71">
        <f t="shared" si="18"/>
        <v>0.84654054611927565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16.147724</v>
      </c>
      <c r="I129" s="71">
        <f t="shared" si="17"/>
        <v>6.7081836998461375E-2</v>
      </c>
      <c r="J129" s="65">
        <v>12.065824000000001</v>
      </c>
      <c r="K129" s="71">
        <f t="shared" si="18"/>
        <v>0.74721514933002331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240.71678300000002</v>
      </c>
      <c r="I130" s="70">
        <f>SUM(I126:I129)</f>
        <v>0.99999999999999989</v>
      </c>
      <c r="J130" s="66">
        <f>SUM(J126:J129)</f>
        <v>130.60278499999998</v>
      </c>
      <c r="K130" s="70">
        <f t="shared" si="18"/>
        <v>0.54255786976016529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AGROPECUARIA cuenta con el mayor presupuesto en esta región, con un nivel de ejecución del 52.8%, del mismo modo para proyectos EDUCACION se tiene un nivel de avance de 69.1%. Cabe destacar que solo estos dos sectores concentran el 45.0%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53</v>
      </c>
      <c r="G139" s="74"/>
      <c r="H139" s="65">
        <v>55.666477</v>
      </c>
      <c r="I139" s="71">
        <f>+H139/H$147</f>
        <v>0.2312529949355463</v>
      </c>
      <c r="J139" s="65">
        <v>29.394697000000001</v>
      </c>
      <c r="K139" s="71">
        <f>+J139/H139</f>
        <v>0.52805024826701352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52</v>
      </c>
      <c r="G140" s="74"/>
      <c r="H140" s="65">
        <v>52.647686999999998</v>
      </c>
      <c r="I140" s="71">
        <f t="shared" ref="I140:I146" si="19">+H140/H$147</f>
        <v>0.21871215768117006</v>
      </c>
      <c r="J140" s="65">
        <v>36.368589999999998</v>
      </c>
      <c r="K140" s="71">
        <f t="shared" ref="K140:K147" si="20">+J140/H140</f>
        <v>0.69079179109995847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61</v>
      </c>
      <c r="G141" s="74"/>
      <c r="H141" s="65">
        <v>47.655200999999998</v>
      </c>
      <c r="I141" s="71">
        <f t="shared" si="19"/>
        <v>0.1979720749259099</v>
      </c>
      <c r="J141" s="65">
        <v>10.128183999999999</v>
      </c>
      <c r="K141" s="71">
        <f t="shared" si="20"/>
        <v>0.21253050637641838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50</v>
      </c>
      <c r="G142" s="74"/>
      <c r="H142" s="65">
        <v>21.762418</v>
      </c>
      <c r="I142" s="71">
        <f t="shared" si="19"/>
        <v>9.0406733293706396E-2</v>
      </c>
      <c r="J142" s="65">
        <v>15.060074</v>
      </c>
      <c r="K142" s="71">
        <f t="shared" si="20"/>
        <v>0.69202209055997366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64</v>
      </c>
      <c r="G143" s="74"/>
      <c r="H143" s="65">
        <v>19.329867</v>
      </c>
      <c r="I143" s="71">
        <f t="shared" si="19"/>
        <v>8.0301285016757637E-2</v>
      </c>
      <c r="J143" s="65">
        <v>14.458413</v>
      </c>
      <c r="K143" s="71">
        <f>+J143/H143</f>
        <v>0.74798305647938501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51</v>
      </c>
      <c r="G144" s="74"/>
      <c r="H144" s="65">
        <v>17.227105999999999</v>
      </c>
      <c r="I144" s="71">
        <f t="shared" si="19"/>
        <v>7.1565870004170001E-2</v>
      </c>
      <c r="J144" s="65">
        <v>7.0239940000000001</v>
      </c>
      <c r="K144" s="71">
        <f t="shared" si="20"/>
        <v>0.40772919142658093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56</v>
      </c>
      <c r="G145" s="74"/>
      <c r="H145" s="65">
        <v>16.147724</v>
      </c>
      <c r="I145" s="71">
        <f t="shared" si="19"/>
        <v>6.7081836998461375E-2</v>
      </c>
      <c r="J145" s="65">
        <v>12.065824000000001</v>
      </c>
      <c r="K145" s="71">
        <f t="shared" si="20"/>
        <v>0.74721514933002331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10.280302999999998</v>
      </c>
      <c r="I146" s="71">
        <f t="shared" si="19"/>
        <v>4.2707047144278247E-2</v>
      </c>
      <c r="J146" s="65">
        <v>6.1030089999999992</v>
      </c>
      <c r="K146" s="71">
        <f t="shared" si="20"/>
        <v>0.59366042032029609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240.71678300000002</v>
      </c>
      <c r="I147" s="70">
        <f>SUM(I139:I146)</f>
        <v>0.99999999999999989</v>
      </c>
      <c r="J147" s="66">
        <f>SUM(J139:J146)</f>
        <v>130.60278499999998</v>
      </c>
      <c r="K147" s="70">
        <f t="shared" si="20"/>
        <v>0.54255786976016529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213  proyectos presupuestados para el 2017, 33 no cuentan con ningún avance en ejecución del gasto, mientras que 55 (25.8% de proyectos) no superan el 50,0% de ejecución, 117 proyectos (54.9% del total) tienen un nivel de ejecución mayor al 50,0% pero no culminan al 100% y 8 proyectos por S/ 1.2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76"/>
      <c r="F152" s="76"/>
      <c r="G152" s="76"/>
      <c r="H152" s="76"/>
      <c r="I152" s="76"/>
      <c r="J152" s="76"/>
      <c r="K152" s="76"/>
      <c r="L152" s="76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2.9818250000000002</v>
      </c>
      <c r="I156" s="65">
        <v>0</v>
      </c>
      <c r="J156" s="79">
        <v>33</v>
      </c>
      <c r="K156" s="71">
        <f>+J156/J$160</f>
        <v>0.15492957746478872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0.22076876149911537</v>
      </c>
      <c r="H157" s="65">
        <v>98.917935</v>
      </c>
      <c r="I157" s="65">
        <v>21.837989999999998</v>
      </c>
      <c r="J157" s="79">
        <v>55</v>
      </c>
      <c r="K157" s="71">
        <f t="shared" ref="K157:K159" si="22">+J157/J$160</f>
        <v>0.25821596244131456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0.78161699708779231</v>
      </c>
      <c r="H158" s="65">
        <v>137.61246800000006</v>
      </c>
      <c r="I158" s="65">
        <v>107.56024399999995</v>
      </c>
      <c r="J158" s="79">
        <v>117</v>
      </c>
      <c r="K158" s="71">
        <f t="shared" si="22"/>
        <v>0.54929577464788737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1.204555</v>
      </c>
      <c r="I159" s="65">
        <v>1.204555</v>
      </c>
      <c r="J159" s="79">
        <v>8</v>
      </c>
      <c r="K159" s="71">
        <f t="shared" si="22"/>
        <v>3.7558685446009391E-2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0.54255788637720337</v>
      </c>
      <c r="H160" s="66">
        <f t="shared" ref="H160:J160" si="23">SUM(H156:H159)</f>
        <v>240.71678300000005</v>
      </c>
      <c r="I160" s="66">
        <f t="shared" si="23"/>
        <v>130.60278899999994</v>
      </c>
      <c r="J160" s="80">
        <f t="shared" si="23"/>
        <v>213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5"/>
      <c r="F161" s="119" t="s">
        <v>91</v>
      </c>
      <c r="G161" s="119"/>
      <c r="H161" s="119"/>
      <c r="I161" s="119"/>
      <c r="J161" s="119"/>
      <c r="K161" s="119"/>
      <c r="L161" s="5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43.3%, mientras que para los proyectos del tipo social se registra un avance del 51.9% a dos meses de culminar el año 2017. Cabe resaltar que estos dos tipos de proyectos absorben el 92.8%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279.97064399999999</v>
      </c>
      <c r="I175" s="71">
        <f>+H175/H$179</f>
        <v>0.27927545506001278</v>
      </c>
      <c r="J175" s="65">
        <v>121.23365099999998</v>
      </c>
      <c r="K175" s="71">
        <f>+J175/H175</f>
        <v>0.43302272433962752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650.23386500000004</v>
      </c>
      <c r="I176" s="71">
        <f>+H176/H$179</f>
        <v>0.64861928361069854</v>
      </c>
      <c r="J176" s="65">
        <v>337.23847699999999</v>
      </c>
      <c r="K176" s="71">
        <f t="shared" ref="K176:K179" si="24">+J176/H176</f>
        <v>0.5186418228155496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10.25394</v>
      </c>
      <c r="I177" s="71">
        <f t="shared" ref="I177:I178" si="25">+H177/H$179</f>
        <v>1.0228478667420816E-2</v>
      </c>
      <c r="J177" s="65">
        <v>4.10405</v>
      </c>
      <c r="K177" s="71">
        <f t="shared" si="24"/>
        <v>0.40024127311062868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62.030809999999995</v>
      </c>
      <c r="I178" s="71">
        <f t="shared" si="25"/>
        <v>6.1876782661867899E-2</v>
      </c>
      <c r="J178" s="65">
        <v>21.874346000000003</v>
      </c>
      <c r="K178" s="71">
        <f t="shared" si="24"/>
        <v>0.35263679452194813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1002.4892589999999</v>
      </c>
      <c r="I179" s="70">
        <f>SUM(I175:I178)</f>
        <v>1</v>
      </c>
      <c r="J179" s="66">
        <f>SUM(J175:J178)</f>
        <v>484.45052399999997</v>
      </c>
      <c r="K179" s="70">
        <f t="shared" si="24"/>
        <v>0.48324759557349034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58.0%, del mismo modo para proyectos EDUCACION se tiene un nivel de avance de 39.5%. Cabe destacar que solo estos dos sectores concentran el 54.9%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307.59999399999998</v>
      </c>
      <c r="I188" s="71">
        <f>+H188/H$196</f>
        <v>0.30683619922954203</v>
      </c>
      <c r="J188" s="65">
        <v>178.25552199999998</v>
      </c>
      <c r="K188" s="71">
        <f>+J188/H188</f>
        <v>0.57950430909306194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52</v>
      </c>
      <c r="G189" s="74"/>
      <c r="H189" s="65">
        <v>242.921694</v>
      </c>
      <c r="I189" s="71">
        <f t="shared" ref="I189:I195" si="26">+H189/H$196</f>
        <v>0.2423185004917843</v>
      </c>
      <c r="J189" s="65">
        <v>96.031841999999997</v>
      </c>
      <c r="K189" s="71">
        <f t="shared" ref="K189:K191" si="27">+J189/H189</f>
        <v>0.39532015613228844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50</v>
      </c>
      <c r="G190" s="74"/>
      <c r="H190" s="65">
        <v>152.79603400000002</v>
      </c>
      <c r="I190" s="71">
        <f t="shared" si="26"/>
        <v>0.15241662953318486</v>
      </c>
      <c r="J190" s="65">
        <v>60.860324999999996</v>
      </c>
      <c r="K190" s="71">
        <f t="shared" si="27"/>
        <v>0.39831089464010555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56</v>
      </c>
      <c r="G191" s="74"/>
      <c r="H191" s="65">
        <v>62.030809999999995</v>
      </c>
      <c r="I191" s="71">
        <f t="shared" si="26"/>
        <v>6.1876782661867892E-2</v>
      </c>
      <c r="J191" s="65">
        <v>21.874346000000003</v>
      </c>
      <c r="K191" s="71">
        <f t="shared" si="27"/>
        <v>0.35263679452194813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53</v>
      </c>
      <c r="G192" s="74"/>
      <c r="H192" s="65">
        <v>50.517737999999994</v>
      </c>
      <c r="I192" s="71">
        <f t="shared" si="26"/>
        <v>5.0392298517384901E-2</v>
      </c>
      <c r="J192" s="65">
        <v>23.487971000000002</v>
      </c>
      <c r="K192" s="71">
        <f>+J192/H192</f>
        <v>0.46494502584418973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70</v>
      </c>
      <c r="G193" s="74"/>
      <c r="H193" s="65">
        <v>49.149303000000003</v>
      </c>
      <c r="I193" s="71">
        <f t="shared" si="26"/>
        <v>4.9027261448194727E-2</v>
      </c>
      <c r="J193" s="65">
        <v>24.700842000000002</v>
      </c>
      <c r="K193" s="71">
        <f t="shared" ref="K193:K196" si="28">+J193/H193</f>
        <v>0.50256749317482696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54</v>
      </c>
      <c r="G194" s="74"/>
      <c r="H194" s="65">
        <v>44.057898999999999</v>
      </c>
      <c r="I194" s="71">
        <f t="shared" si="26"/>
        <v>4.394849980133303E-2</v>
      </c>
      <c r="J194" s="65">
        <v>28.590516999999998</v>
      </c>
      <c r="K194" s="71">
        <f t="shared" si="28"/>
        <v>0.64893055839998182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93.415787000000009</v>
      </c>
      <c r="I195" s="71">
        <f t="shared" si="26"/>
        <v>9.3183828316708184E-2</v>
      </c>
      <c r="J195" s="65">
        <v>50.649158999999997</v>
      </c>
      <c r="K195" s="71">
        <f t="shared" si="28"/>
        <v>0.54219057213530719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1002.4892590000001</v>
      </c>
      <c r="I196" s="70">
        <f>SUM(I188:I195)</f>
        <v>0.99999999999999978</v>
      </c>
      <c r="J196" s="66">
        <f>SUM(J188:J195)</f>
        <v>484.45052399999997</v>
      </c>
      <c r="K196" s="70">
        <f t="shared" si="28"/>
        <v>0.48324759557349029</v>
      </c>
      <c r="L196" s="5"/>
      <c r="M196" s="76"/>
      <c r="N196" s="19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1,034  proyectos presupuestados para el 2017, 223 no cuentan con ningún avance en ejecución del gasto, mientras que 191 (18.5% de proyectos) no superan el 50,0% de ejecución, 513 proyectos (49.6% del total) tienen un nivel de ejecución mayor al 50,0% pero no culminan al 100% y 107 proyectos por S/ 12.0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19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19"/>
      <c r="E205" s="76"/>
      <c r="F205" s="79" t="s">
        <v>26</v>
      </c>
      <c r="G205" s="71">
        <f>+I205/H205</f>
        <v>0</v>
      </c>
      <c r="H205" s="65">
        <v>145.24875500000005</v>
      </c>
      <c r="I205" s="65">
        <v>0</v>
      </c>
      <c r="J205" s="79">
        <v>223</v>
      </c>
      <c r="K205" s="71">
        <f>+J205/J$209</f>
        <v>0.21566731141199227</v>
      </c>
      <c r="L205" s="76"/>
      <c r="M205" s="19"/>
      <c r="N205" s="19"/>
      <c r="O205" s="20"/>
    </row>
    <row r="206" spans="2:15" x14ac:dyDescent="0.25">
      <c r="B206" s="16"/>
      <c r="C206" s="19"/>
      <c r="D206" s="19"/>
      <c r="E206" s="76"/>
      <c r="F206" s="79" t="s">
        <v>27</v>
      </c>
      <c r="G206" s="71">
        <f t="shared" ref="G206:G209" si="29">+I206/H206</f>
        <v>0.25776944999146328</v>
      </c>
      <c r="H206" s="65">
        <v>372.07273399999997</v>
      </c>
      <c r="I206" s="65">
        <v>95.908984000000018</v>
      </c>
      <c r="J206" s="79">
        <v>191</v>
      </c>
      <c r="K206" s="71">
        <f t="shared" ref="K206:K208" si="30">+J206/J$209</f>
        <v>0.18471953578336556</v>
      </c>
      <c r="L206" s="76"/>
      <c r="M206" s="19"/>
      <c r="N206" s="19"/>
      <c r="O206" s="20"/>
    </row>
    <row r="207" spans="2:15" x14ac:dyDescent="0.25">
      <c r="B207" s="16"/>
      <c r="C207" s="19"/>
      <c r="D207" s="19"/>
      <c r="E207" s="76"/>
      <c r="F207" s="79" t="s">
        <v>28</v>
      </c>
      <c r="G207" s="71">
        <f t="shared" si="29"/>
        <v>0.79578974068948027</v>
      </c>
      <c r="H207" s="65">
        <v>473.17023799999993</v>
      </c>
      <c r="I207" s="65">
        <v>376.54402099999959</v>
      </c>
      <c r="J207" s="79">
        <v>513</v>
      </c>
      <c r="K207" s="71">
        <f t="shared" si="30"/>
        <v>0.49613152804642169</v>
      </c>
      <c r="L207" s="76"/>
      <c r="M207" s="19"/>
      <c r="N207" s="19"/>
      <c r="O207" s="20"/>
    </row>
    <row r="208" spans="2:15" x14ac:dyDescent="0.25">
      <c r="B208" s="16"/>
      <c r="C208" s="19"/>
      <c r="D208" s="19"/>
      <c r="E208" s="76"/>
      <c r="F208" s="79" t="s">
        <v>29</v>
      </c>
      <c r="G208" s="71">
        <f t="shared" si="29"/>
        <v>1</v>
      </c>
      <c r="H208" s="65">
        <v>11.997532000000001</v>
      </c>
      <c r="I208" s="65">
        <v>11.997532000000001</v>
      </c>
      <c r="J208" s="79">
        <v>107</v>
      </c>
      <c r="K208" s="71">
        <f t="shared" si="30"/>
        <v>0.10348162475822051</v>
      </c>
      <c r="L208" s="76"/>
      <c r="M208" s="19"/>
      <c r="N208" s="19"/>
      <c r="O208" s="20"/>
    </row>
    <row r="209" spans="2:15" x14ac:dyDescent="0.25">
      <c r="B209" s="16"/>
      <c r="C209" s="19"/>
      <c r="D209" s="19"/>
      <c r="E209" s="76"/>
      <c r="F209" s="107" t="s">
        <v>0</v>
      </c>
      <c r="G209" s="70">
        <f t="shared" si="29"/>
        <v>0.48324760854120996</v>
      </c>
      <c r="H209" s="66">
        <f t="shared" ref="H209:J209" si="31">SUM(H205:H208)</f>
        <v>1002.4892589999999</v>
      </c>
      <c r="I209" s="66">
        <f t="shared" si="31"/>
        <v>484.4505369999996</v>
      </c>
      <c r="J209" s="80">
        <f t="shared" si="31"/>
        <v>1034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C120:N121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1:G81"/>
    <mergeCell ref="F88:K88"/>
    <mergeCell ref="F89:G89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27" priority="4" operator="equal">
      <formula>0</formula>
    </cfRule>
  </conditionalFormatting>
  <conditionalFormatting sqref="I101">
    <cfRule type="cellIs" dxfId="26" priority="3" operator="equal">
      <formula>0</formula>
    </cfRule>
  </conditionalFormatting>
  <conditionalFormatting sqref="I150">
    <cfRule type="cellIs" dxfId="25" priority="2" operator="equal">
      <formula>0</formula>
    </cfRule>
  </conditionalFormatting>
  <conditionalFormatting sqref="I199">
    <cfRule type="cellIs" dxfId="24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2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6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61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1,093.6 millones, lo que equivale a un avance en la ejecución del presupuesto del 60.6%. Por niveles de gobierno, el Gobierno Nacional viene ejecutando el 81.1% de su presupuesto para esta región, seguido del Gobierno Regional (50.5%) y de los gobiernos locales que en conjunto tienen una ejecución del 55.8%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60"/>
      <c r="C11" s="91"/>
      <c r="D11" s="91"/>
      <c r="E11" s="91"/>
      <c r="F11" s="76"/>
      <c r="G11" s="76"/>
      <c r="H11" s="76"/>
      <c r="I11" s="76"/>
      <c r="J11" s="76"/>
      <c r="K11" s="76"/>
      <c r="L11" s="91"/>
      <c r="M11" s="91"/>
      <c r="N11" s="91"/>
      <c r="O11" s="96"/>
    </row>
    <row r="12" spans="2:15" ht="15" customHeight="1" x14ac:dyDescent="0.25">
      <c r="B12" s="60"/>
      <c r="C12" s="91"/>
      <c r="D12" s="3"/>
      <c r="E12" s="121" t="s">
        <v>48</v>
      </c>
      <c r="F12" s="122"/>
      <c r="G12" s="122"/>
      <c r="H12" s="122"/>
      <c r="I12" s="122"/>
      <c r="J12" s="122"/>
      <c r="K12" s="122"/>
      <c r="L12" s="122"/>
      <c r="M12" s="91"/>
      <c r="N12" s="91"/>
      <c r="O12" s="96"/>
    </row>
    <row r="13" spans="2:15" x14ac:dyDescent="0.25">
      <c r="B13" s="60"/>
      <c r="C13" s="91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91"/>
      <c r="N13" s="91"/>
      <c r="O13" s="96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76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76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425.207853</v>
      </c>
      <c r="H16" s="7">
        <v>345.03191900000002</v>
      </c>
      <c r="I16" s="8">
        <f>+H16/G16</f>
        <v>0.81144296034438479</v>
      </c>
      <c r="J16" s="7">
        <v>377.40200700000003</v>
      </c>
      <c r="K16" s="7">
        <v>277.67199299999999</v>
      </c>
      <c r="L16" s="8">
        <f t="shared" ref="L16:L19" si="0">+K16/J16</f>
        <v>0.73574593629545793</v>
      </c>
      <c r="M16" s="56">
        <f>+(I16-L16)*100</f>
        <v>7.569702404892686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389.75527699999998</v>
      </c>
      <c r="H17" s="7">
        <v>196.67425600000001</v>
      </c>
      <c r="I17" s="8">
        <f t="shared" ref="I17:I19" si="1">+H17/G17</f>
        <v>0.50460960404135857</v>
      </c>
      <c r="J17" s="7">
        <v>367.84757999999999</v>
      </c>
      <c r="K17" s="7">
        <v>270.392967</v>
      </c>
      <c r="L17" s="8">
        <f t="shared" si="0"/>
        <v>0.73506795124219659</v>
      </c>
      <c r="M17" s="56">
        <f t="shared" ref="M17:M19" si="2">+(I17-L17)*100</f>
        <v>-23.045834720083803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989.71426699999995</v>
      </c>
      <c r="H18" s="7">
        <v>551.913591</v>
      </c>
      <c r="I18" s="8">
        <f t="shared" si="1"/>
        <v>0.55764942408372908</v>
      </c>
      <c r="J18" s="7">
        <v>834.20645500000001</v>
      </c>
      <c r="K18" s="7">
        <v>520.41448300000002</v>
      </c>
      <c r="L18" s="8">
        <f t="shared" si="0"/>
        <v>0.62384374980651525</v>
      </c>
      <c r="M18" s="56">
        <f t="shared" si="2"/>
        <v>-6.6194325722786163</v>
      </c>
      <c r="N18" s="19"/>
      <c r="O18" s="20"/>
    </row>
    <row r="19" spans="2:15" x14ac:dyDescent="0.25">
      <c r="B19" s="16"/>
      <c r="C19" s="19"/>
      <c r="E19" s="62" t="s">
        <v>0</v>
      </c>
      <c r="F19" s="50"/>
      <c r="G19" s="7">
        <f t="shared" ref="G19:H19" si="3">SUM(G16:G18)</f>
        <v>1804.6773969999999</v>
      </c>
      <c r="H19" s="63">
        <f t="shared" si="3"/>
        <v>1093.619766</v>
      </c>
      <c r="I19" s="8">
        <f t="shared" si="1"/>
        <v>0.60599183422919556</v>
      </c>
      <c r="J19" s="7">
        <f t="shared" ref="J19:K19" si="4">SUM(J16:J18)</f>
        <v>1579.456042</v>
      </c>
      <c r="K19" s="7">
        <f t="shared" si="4"/>
        <v>1068.4794429999999</v>
      </c>
      <c r="L19" s="8">
        <f t="shared" si="0"/>
        <v>0.67648571064189189</v>
      </c>
      <c r="M19" s="56">
        <f t="shared" si="2"/>
        <v>-7.0493876412696332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97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66.0%, mientras que para los proyectos del tipo social se registra un avance del 56.2% a dos meses de culminar el año 2017. Cabe resaltar que estos dos tipos de proyectos absorben el 94.4%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799.1959159999999</v>
      </c>
      <c r="I28" s="71">
        <f>+H28/H$32</f>
        <v>0.44284696939660295</v>
      </c>
      <c r="J28" s="63">
        <v>527.14250500000003</v>
      </c>
      <c r="K28" s="71">
        <f>+J28/H28</f>
        <v>0.65959108955206436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904.72394100000008</v>
      </c>
      <c r="I29" s="71">
        <f t="shared" ref="I29:I31" si="5">+H29/H$32</f>
        <v>0.50132170021299394</v>
      </c>
      <c r="J29" s="63">
        <v>508.49848600000001</v>
      </c>
      <c r="K29" s="71">
        <f t="shared" ref="K29:K32" si="6">+J29/H29</f>
        <v>0.56204822593503134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33.455686999999998</v>
      </c>
      <c r="I30" s="71">
        <f t="shared" si="5"/>
        <v>1.8538319954366892E-2</v>
      </c>
      <c r="J30" s="63">
        <v>14.319037999999999</v>
      </c>
      <c r="K30" s="71">
        <f t="shared" si="6"/>
        <v>0.42800011848508746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67.301853000000008</v>
      </c>
      <c r="I31" s="71">
        <f t="shared" si="5"/>
        <v>3.729301043603641E-2</v>
      </c>
      <c r="J31" s="63">
        <v>43.659739000000002</v>
      </c>
      <c r="K31" s="71">
        <f t="shared" si="6"/>
        <v>0.6487152589988866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98">
        <f>SUM(H28:H31)</f>
        <v>1804.6773969999997</v>
      </c>
      <c r="I32" s="70">
        <f>SUM(I28:I31)</f>
        <v>1.0000000000000002</v>
      </c>
      <c r="J32" s="54">
        <f>SUM(J28:J31)</f>
        <v>1093.619768</v>
      </c>
      <c r="K32" s="70">
        <f t="shared" si="6"/>
        <v>0.60599183533742695</v>
      </c>
      <c r="L32" s="5"/>
      <c r="M32" s="76"/>
      <c r="N32" s="76"/>
      <c r="O32" s="20"/>
    </row>
    <row r="33" spans="2:15" x14ac:dyDescent="0.25">
      <c r="B33" s="16"/>
      <c r="C33" s="19"/>
      <c r="E33" s="11"/>
      <c r="F33" s="119" t="s">
        <v>91</v>
      </c>
      <c r="G33" s="119"/>
      <c r="H33" s="119"/>
      <c r="I33" s="119"/>
      <c r="J33" s="119"/>
      <c r="K33" s="119"/>
      <c r="L33" s="11"/>
      <c r="N33" s="19"/>
      <c r="O33" s="20"/>
    </row>
    <row r="34" spans="2:15" x14ac:dyDescent="0.25">
      <c r="B34" s="16"/>
      <c r="C34" s="76"/>
      <c r="D34" s="3"/>
      <c r="E34" s="5"/>
      <c r="F34" s="5"/>
      <c r="G34" s="5"/>
      <c r="H34" s="99"/>
      <c r="I34" s="100"/>
      <c r="J34" s="99"/>
      <c r="K34" s="100"/>
      <c r="L34" s="5"/>
      <c r="M34" s="3"/>
      <c r="N34" s="76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70.3%, del mismo modo para proyectos EDUCACION se tiene un nivel de avance de 50.9%. Cabe destacar que solo estos dos sectores concentran el 41.3%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50</v>
      </c>
      <c r="G41" s="74"/>
      <c r="H41" s="65">
        <v>388.25850300000002</v>
      </c>
      <c r="I41" s="71">
        <f>+H41/H$49</f>
        <v>0.21514011515045314</v>
      </c>
      <c r="J41" s="63">
        <v>272.98364600000002</v>
      </c>
      <c r="K41" s="71">
        <f>+J41/H41</f>
        <v>0.70309766274455554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52</v>
      </c>
      <c r="G42" s="74"/>
      <c r="H42" s="65">
        <v>356.68028700000002</v>
      </c>
      <c r="I42" s="71">
        <f t="shared" ref="I42:I48" si="7">+H42/H$49</f>
        <v>0.19764213127117702</v>
      </c>
      <c r="J42" s="63">
        <v>181.584981</v>
      </c>
      <c r="K42" s="71">
        <f t="shared" ref="K42:K49" si="8">+J42/H42</f>
        <v>0.50909732782625017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51</v>
      </c>
      <c r="G43" s="74"/>
      <c r="H43" s="65">
        <v>344.97125399999999</v>
      </c>
      <c r="I43" s="71">
        <f t="shared" si="7"/>
        <v>0.19115397276735549</v>
      </c>
      <c r="J43" s="63">
        <v>216.25092699999999</v>
      </c>
      <c r="K43" s="71">
        <f t="shared" si="8"/>
        <v>0.62686651276746674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53</v>
      </c>
      <c r="G44" s="74"/>
      <c r="H44" s="65">
        <v>220.15142700000001</v>
      </c>
      <c r="I44" s="71">
        <f t="shared" si="7"/>
        <v>0.12198935242718066</v>
      </c>
      <c r="J44" s="63">
        <v>104.82581500000001</v>
      </c>
      <c r="K44" s="71">
        <f t="shared" si="8"/>
        <v>0.47615323883410487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61</v>
      </c>
      <c r="G45" s="74"/>
      <c r="H45" s="65">
        <v>179.51254700000001</v>
      </c>
      <c r="I45" s="71">
        <f t="shared" si="7"/>
        <v>9.9470712770278039E-2</v>
      </c>
      <c r="J45" s="63">
        <v>93.931248000000011</v>
      </c>
      <c r="K45" s="71">
        <f t="shared" si="8"/>
        <v>0.52325728518575365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92</v>
      </c>
      <c r="G46" s="74"/>
      <c r="H46" s="65">
        <v>85.639741999999998</v>
      </c>
      <c r="I46" s="71">
        <f t="shared" si="7"/>
        <v>4.7454321831903568E-2</v>
      </c>
      <c r="J46" s="63">
        <v>83.490756000000005</v>
      </c>
      <c r="K46" s="71">
        <f t="shared" si="8"/>
        <v>0.97490667358619565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56</v>
      </c>
      <c r="G47" s="74"/>
      <c r="H47" s="65">
        <v>67.301853000000008</v>
      </c>
      <c r="I47" s="71">
        <f t="shared" si="7"/>
        <v>3.7293010436036403E-2</v>
      </c>
      <c r="J47" s="63">
        <v>43.659739000000002</v>
      </c>
      <c r="K47" s="71">
        <f t="shared" si="8"/>
        <v>0.6487152589988866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5">
        <v>162.16178400000001</v>
      </c>
      <c r="I48" s="71">
        <f t="shared" si="7"/>
        <v>8.985638334561577E-2</v>
      </c>
      <c r="J48" s="63">
        <v>96.892656000000002</v>
      </c>
      <c r="K48" s="71">
        <f t="shared" si="8"/>
        <v>0.59750610538423776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98">
        <f>SUM(H41:H48)</f>
        <v>1804.6773969999999</v>
      </c>
      <c r="I49" s="70">
        <f>SUM(I41:I48)</f>
        <v>1.0000000000000002</v>
      </c>
      <c r="J49" s="54">
        <f>SUM(J41:J48)</f>
        <v>1093.619768</v>
      </c>
      <c r="K49" s="70">
        <f t="shared" si="8"/>
        <v>0.60599183533742684</v>
      </c>
      <c r="L49" s="5"/>
      <c r="M49" s="76"/>
      <c r="N49" s="76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1,781  proyectos presupuestados para el 2017, 434 no cuentan con ningún avance en ejecución del gasto, mientras que 290 (16.3% de proyectos) no superan el 50,0% de ejecución, 868 proyectos (48.7% del total) tienen un nivel de ejecución mayor al 50,0% pero no culminan al 100% y 189 proyectos por S/ 79.4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20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20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20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20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142.57505899999992</v>
      </c>
      <c r="I58" s="63">
        <v>0</v>
      </c>
      <c r="J58" s="106">
        <v>434</v>
      </c>
      <c r="K58" s="71">
        <f>+J58/J$62</f>
        <v>0.24368332397529477</v>
      </c>
      <c r="L58" s="76"/>
      <c r="M58" s="81">
        <f>SUM(J59:J61)</f>
        <v>1347</v>
      </c>
      <c r="N58" s="76"/>
      <c r="O58" s="20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0.21837813541024642</v>
      </c>
      <c r="H59" s="63">
        <v>489.62488300000007</v>
      </c>
      <c r="I59" s="63">
        <v>106.92336900000008</v>
      </c>
      <c r="J59" s="106">
        <v>290</v>
      </c>
      <c r="K59" s="71">
        <f t="shared" ref="K59:K61" si="10">+J59/J$62</f>
        <v>0.16282987085906794</v>
      </c>
      <c r="L59" s="76"/>
      <c r="M59" s="76"/>
      <c r="N59" s="76"/>
      <c r="O59" s="20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0.83004014703416529</v>
      </c>
      <c r="H60" s="63">
        <v>1093.0877189999999</v>
      </c>
      <c r="I60" s="63">
        <v>907.30669100000023</v>
      </c>
      <c r="J60" s="106">
        <v>868</v>
      </c>
      <c r="K60" s="71">
        <f t="shared" si="10"/>
        <v>0.48736664795058954</v>
      </c>
      <c r="L60" s="76"/>
      <c r="M60" s="76"/>
      <c r="N60" s="76"/>
      <c r="O60" s="20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79.389735999999957</v>
      </c>
      <c r="I61" s="63">
        <v>79.389735999999957</v>
      </c>
      <c r="J61" s="106">
        <v>189</v>
      </c>
      <c r="K61" s="71">
        <f t="shared" si="10"/>
        <v>0.10612015721504772</v>
      </c>
      <c r="L61" s="76"/>
      <c r="M61" s="76"/>
      <c r="N61" s="76"/>
      <c r="O61" s="20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0.60599185085266538</v>
      </c>
      <c r="H62" s="54">
        <f t="shared" ref="H62:J62" si="11">SUM(H58:H61)</f>
        <v>1804.6773969999997</v>
      </c>
      <c r="I62" s="54">
        <f t="shared" si="11"/>
        <v>1093.6197960000002</v>
      </c>
      <c r="J62" s="77">
        <f t="shared" si="11"/>
        <v>1781</v>
      </c>
      <c r="K62" s="70">
        <f>SUM(K58:K61)</f>
        <v>1</v>
      </c>
      <c r="L62" s="76"/>
      <c r="M62" s="76"/>
      <c r="N62" s="76"/>
      <c r="O62" s="20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87.5%, mientras que para los proyectos del tipo social se registra un avance del 59.7% a dos meses de culminar el año 2017. Cabe resaltar que estos dos tipos de proyectos absorben el 98.1%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341.21093300000001</v>
      </c>
      <c r="I77" s="71">
        <f>+H77/$H$81</f>
        <v>0.80245679987476626</v>
      </c>
      <c r="J77" s="65">
        <v>298.624212</v>
      </c>
      <c r="K77" s="71">
        <f>+J77/H77</f>
        <v>0.87518945941864057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75.881499999999988</v>
      </c>
      <c r="I78" s="71">
        <f>+H78/$H$81</f>
        <v>0.17845742844264917</v>
      </c>
      <c r="J78" s="65">
        <v>45.338803999999996</v>
      </c>
      <c r="K78" s="71">
        <f t="shared" ref="K78:K81" si="12">+J78/H78</f>
        <v>0.59749483075584964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8.0390029999999992</v>
      </c>
      <c r="I79" s="71">
        <f>+H79/$H$81</f>
        <v>1.8906054870063745E-2</v>
      </c>
      <c r="J79" s="65">
        <v>1.0154879999999999</v>
      </c>
      <c r="K79" s="71">
        <f t="shared" si="12"/>
        <v>0.12632014193799904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7.6416999999999999E-2</v>
      </c>
      <c r="I80" s="71">
        <f>+H80/$H$81</f>
        <v>1.7971681252086375E-4</v>
      </c>
      <c r="J80" s="65">
        <v>5.3414999999999997E-2</v>
      </c>
      <c r="K80" s="71">
        <f t="shared" si="12"/>
        <v>0.69899367941688362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425.207853</v>
      </c>
      <c r="I81" s="70">
        <f>+H81/$H$81</f>
        <v>1</v>
      </c>
      <c r="J81" s="66">
        <f>SUM(J77:J80)</f>
        <v>345.03191899999996</v>
      </c>
      <c r="K81" s="70">
        <f t="shared" si="12"/>
        <v>0.81144296034438468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91.5%, del mismo modo para proyectos COMUNICACIONES se tiene un nivel de avance de 99.3%. Cabe destacar que solo estos dos sectores concentran el 60.2%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50</v>
      </c>
      <c r="G90" s="74"/>
      <c r="H90" s="65">
        <v>172.096194</v>
      </c>
      <c r="I90" s="71">
        <f t="shared" ref="I90:I97" si="13">+H90/$H$98</f>
        <v>0.40473427944897339</v>
      </c>
      <c r="J90" s="65">
        <v>157.54418100000001</v>
      </c>
      <c r="K90" s="71">
        <f>+J90/H90</f>
        <v>0.91544256347702846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92</v>
      </c>
      <c r="G91" s="74"/>
      <c r="H91" s="65">
        <v>83.852283</v>
      </c>
      <c r="I91" s="71">
        <f t="shared" si="13"/>
        <v>0.19720304413098411</v>
      </c>
      <c r="J91" s="65">
        <v>83.294403000000003</v>
      </c>
      <c r="K91" s="71">
        <f t="shared" ref="K91:K98" si="14">+J91/H91</f>
        <v>0.9933468716647823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53</v>
      </c>
      <c r="G92" s="74"/>
      <c r="H92" s="65">
        <v>64.047094000000001</v>
      </c>
      <c r="I92" s="71">
        <f t="shared" si="13"/>
        <v>0.15062537897201067</v>
      </c>
      <c r="J92" s="65">
        <v>39.522058999999999</v>
      </c>
      <c r="K92" s="71">
        <f t="shared" si="14"/>
        <v>0.61707809881272679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52</v>
      </c>
      <c r="G93" s="74"/>
      <c r="H93" s="65">
        <v>53.773860999999997</v>
      </c>
      <c r="I93" s="71">
        <f t="shared" si="13"/>
        <v>0.12646488210555226</v>
      </c>
      <c r="J93" s="65">
        <v>28.783030999999998</v>
      </c>
      <c r="K93" s="71">
        <f t="shared" si="14"/>
        <v>0.53526063527407863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51</v>
      </c>
      <c r="G94" s="74"/>
      <c r="H94" s="65">
        <v>21.099561000000001</v>
      </c>
      <c r="I94" s="71">
        <f t="shared" si="13"/>
        <v>4.9621757573701256E-2</v>
      </c>
      <c r="J94" s="65">
        <v>15.663988</v>
      </c>
      <c r="K94" s="71">
        <f t="shared" si="14"/>
        <v>0.74238454534670173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64</v>
      </c>
      <c r="G95" s="74"/>
      <c r="H95" s="65">
        <v>10.885860000000001</v>
      </c>
      <c r="I95" s="71">
        <f t="shared" si="13"/>
        <v>2.5601267528800792E-2</v>
      </c>
      <c r="J95" s="65">
        <v>9.2484599999999997</v>
      </c>
      <c r="K95" s="71">
        <f t="shared" si="14"/>
        <v>0.84958469059862962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55</v>
      </c>
      <c r="G96" s="74"/>
      <c r="H96" s="65">
        <v>9.2623529999999992</v>
      </c>
      <c r="I96" s="71">
        <f t="shared" si="13"/>
        <v>2.1783118384692671E-2</v>
      </c>
      <c r="J96" s="65">
        <v>8.2059770000000007</v>
      </c>
      <c r="K96" s="71">
        <f t="shared" si="14"/>
        <v>0.88594949900959308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10.190647</v>
      </c>
      <c r="I97" s="71">
        <f t="shared" si="13"/>
        <v>2.3966271855284854E-2</v>
      </c>
      <c r="J97" s="65">
        <v>2.7698200000000002</v>
      </c>
      <c r="K97" s="71">
        <f t="shared" si="14"/>
        <v>0.27180021052637776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425.207853</v>
      </c>
      <c r="I98" s="70">
        <f>SUM(I90:I97)</f>
        <v>1</v>
      </c>
      <c r="J98" s="66">
        <f>SUM(J90:J97)</f>
        <v>345.03191900000007</v>
      </c>
      <c r="K98" s="70">
        <f t="shared" si="14"/>
        <v>0.81144296034438501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221  proyectos presupuestados para el 2017, 72 no cuentan con ningún avance en ejecución del gasto, mientras que 38 (17.2% de proyectos) no superan el 50,0% de ejecución, 90 proyectos (40.7% del total) tienen un nivel de ejecución mayor al 50,0% pero no culminan al 100% y 21 proyectos por S/ 53.0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76"/>
      <c r="F103" s="76"/>
      <c r="G103" s="76"/>
      <c r="H103" s="76"/>
      <c r="I103" s="76"/>
      <c r="J103" s="76"/>
      <c r="K103" s="76"/>
      <c r="L103" s="76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23.788183</v>
      </c>
      <c r="I107" s="65">
        <v>0</v>
      </c>
      <c r="J107" s="79">
        <v>72</v>
      </c>
      <c r="K107" s="71">
        <f>+J107/$J$111</f>
        <v>0.32579185520361992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0.24961632654122926</v>
      </c>
      <c r="H108" s="65">
        <v>30.755320000000001</v>
      </c>
      <c r="I108" s="65">
        <v>7.6770299999999994</v>
      </c>
      <c r="J108" s="79">
        <v>38</v>
      </c>
      <c r="K108" s="71">
        <f>+J108/$J$111</f>
        <v>0.17194570135746606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0.89514671444284988</v>
      </c>
      <c r="H109" s="65">
        <v>317.67683599999987</v>
      </c>
      <c r="I109" s="65">
        <v>284.36737599999992</v>
      </c>
      <c r="J109" s="79">
        <v>90</v>
      </c>
      <c r="K109" s="71">
        <f>+J109/$J$111</f>
        <v>0.40723981900452488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52.987514000000004</v>
      </c>
      <c r="I110" s="65">
        <v>52.987514000000004</v>
      </c>
      <c r="J110" s="79">
        <v>21</v>
      </c>
      <c r="K110" s="71">
        <f>+J110/$J$111</f>
        <v>9.5022624434389136E-2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0.81144296269617577</v>
      </c>
      <c r="H111" s="66">
        <f t="shared" ref="H111:J111" si="16">SUM(H107:H110)</f>
        <v>425.20785299999989</v>
      </c>
      <c r="I111" s="66">
        <f t="shared" si="16"/>
        <v>345.0319199999999</v>
      </c>
      <c r="J111" s="80">
        <f t="shared" si="16"/>
        <v>221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5"/>
      <c r="F112" s="119" t="s">
        <v>91</v>
      </c>
      <c r="G112" s="119"/>
      <c r="H112" s="119"/>
      <c r="I112" s="119"/>
      <c r="J112" s="119"/>
      <c r="K112" s="119"/>
      <c r="L112" s="5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55.7%, mientras que para los proyectos del tipo social se registra un avance del 44.3% a dos meses de culminar el año 2017. Cabe resaltar que estos dos tipos de proyectos absorben el 96.0%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180.40295499999999</v>
      </c>
      <c r="I126" s="71">
        <f>+H126/H$130</f>
        <v>0.46286212309577018</v>
      </c>
      <c r="J126" s="65">
        <v>100.49991199999999</v>
      </c>
      <c r="K126" s="71">
        <f>+J126/H126</f>
        <v>0.55708573066333644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193.87024199999999</v>
      </c>
      <c r="I127" s="71">
        <f t="shared" ref="I127:I129" si="17">+H127/H$130</f>
        <v>0.49741531017166962</v>
      </c>
      <c r="J127" s="65">
        <v>85.929023999999998</v>
      </c>
      <c r="K127" s="71">
        <f t="shared" ref="K127:K130" si="18">+J127/H127</f>
        <v>0.44322957001312252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0.384492</v>
      </c>
      <c r="I128" s="71">
        <f t="shared" si="17"/>
        <v>9.8649594422296955E-4</v>
      </c>
      <c r="J128" s="65">
        <v>0.29735500000000004</v>
      </c>
      <c r="K128" s="71">
        <f t="shared" si="18"/>
        <v>0.77337109744806143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15.097588</v>
      </c>
      <c r="I129" s="71">
        <f t="shared" si="17"/>
        <v>3.8736070788337268E-2</v>
      </c>
      <c r="J129" s="65">
        <v>9.947966000000001</v>
      </c>
      <c r="K129" s="71">
        <f t="shared" si="18"/>
        <v>0.65891094656974347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389.75527699999998</v>
      </c>
      <c r="I130" s="70">
        <f>SUM(I126:I129)</f>
        <v>1</v>
      </c>
      <c r="J130" s="66">
        <f>SUM(J126:J129)</f>
        <v>196.67425700000001</v>
      </c>
      <c r="K130" s="70">
        <f t="shared" si="18"/>
        <v>0.5046096066070711</v>
      </c>
      <c r="L130" s="5"/>
      <c r="M130" s="76"/>
      <c r="N130" s="76"/>
      <c r="O130" s="20"/>
    </row>
    <row r="131" spans="2:15" x14ac:dyDescent="0.25">
      <c r="B131" s="16"/>
      <c r="C131" s="76"/>
      <c r="D131" s="3"/>
      <c r="E131" s="5"/>
      <c r="F131" s="119" t="s">
        <v>91</v>
      </c>
      <c r="G131" s="119"/>
      <c r="H131" s="119"/>
      <c r="I131" s="119"/>
      <c r="J131" s="119"/>
      <c r="K131" s="119"/>
      <c r="L131" s="5"/>
      <c r="M131" s="3"/>
      <c r="N131" s="76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AGROPECUARIA cuenta con el mayor presupuesto en esta región, con un nivel de ejecución del 47.1%, del mismo modo para proyectos EDUCACION se tiene un nivel de avance de 47.2%. Cabe destacar que solo estos dos sectores concentran el 50.9%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53</v>
      </c>
      <c r="G139" s="74"/>
      <c r="H139" s="65">
        <v>109.57159799999999</v>
      </c>
      <c r="I139" s="71">
        <f>+H139/H$147</f>
        <v>0.28112922253006473</v>
      </c>
      <c r="J139" s="65">
        <v>51.601826000000003</v>
      </c>
      <c r="K139" s="71">
        <f>+J139/H139</f>
        <v>0.4709416212036992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52</v>
      </c>
      <c r="G140" s="74"/>
      <c r="H140" s="65">
        <v>88.92627499999999</v>
      </c>
      <c r="I140" s="71">
        <f t="shared" ref="I140:I146" si="19">+H140/H$147</f>
        <v>0.22815925850825622</v>
      </c>
      <c r="J140" s="65">
        <v>41.958483000000001</v>
      </c>
      <c r="K140" s="71">
        <f t="shared" ref="K140:K147" si="20">+J140/H140</f>
        <v>0.47183448311536724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61</v>
      </c>
      <c r="G141" s="74"/>
      <c r="H141" s="65">
        <v>84.408455000000004</v>
      </c>
      <c r="I141" s="71">
        <f t="shared" si="19"/>
        <v>0.21656783110084746</v>
      </c>
      <c r="J141" s="65">
        <v>29.136482000000001</v>
      </c>
      <c r="K141" s="71">
        <f t="shared" si="20"/>
        <v>0.34518440125458993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50</v>
      </c>
      <c r="G142" s="74"/>
      <c r="H142" s="65">
        <v>62.495063000000002</v>
      </c>
      <c r="I142" s="71">
        <f t="shared" si="19"/>
        <v>0.16034436654978251</v>
      </c>
      <c r="J142" s="65">
        <v>45.040125000000003</v>
      </c>
      <c r="K142" s="71">
        <f t="shared" si="20"/>
        <v>0.72069892944983516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56</v>
      </c>
      <c r="G143" s="74"/>
      <c r="H143" s="65">
        <v>15.097588</v>
      </c>
      <c r="I143" s="71">
        <f t="shared" si="19"/>
        <v>3.8736070788337275E-2</v>
      </c>
      <c r="J143" s="65">
        <v>9.947966000000001</v>
      </c>
      <c r="K143" s="71">
        <f>+J143/H143</f>
        <v>0.65891094656974347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51</v>
      </c>
      <c r="G144" s="74"/>
      <c r="H144" s="65">
        <v>12.904611000000001</v>
      </c>
      <c r="I144" s="71">
        <f t="shared" si="19"/>
        <v>3.3109522209240037E-2</v>
      </c>
      <c r="J144" s="65">
        <v>9.3070470000000007</v>
      </c>
      <c r="K144" s="71">
        <f t="shared" si="20"/>
        <v>0.72121871786759018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72</v>
      </c>
      <c r="G145" s="74"/>
      <c r="H145" s="65">
        <v>5.2224019999999998</v>
      </c>
      <c r="I145" s="71">
        <f t="shared" si="19"/>
        <v>1.339918227713951E-2</v>
      </c>
      <c r="J145" s="65">
        <v>4.0865210000000003</v>
      </c>
      <c r="K145" s="71">
        <f t="shared" si="20"/>
        <v>0.78249835995007666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11.129284999999999</v>
      </c>
      <c r="I146" s="71">
        <f t="shared" si="19"/>
        <v>2.8554546036332437E-2</v>
      </c>
      <c r="J146" s="65">
        <v>5.5958070000000006</v>
      </c>
      <c r="K146" s="71">
        <f t="shared" si="20"/>
        <v>0.50280022481228592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389.75527699999992</v>
      </c>
      <c r="I147" s="70">
        <f>SUM(I139:I146)</f>
        <v>1.0000000000000002</v>
      </c>
      <c r="J147" s="66">
        <f>SUM(J139:J146)</f>
        <v>196.67425700000004</v>
      </c>
      <c r="K147" s="70">
        <f t="shared" si="20"/>
        <v>0.50460960660707121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245  proyectos presupuestados para el 2017, 79 no cuentan con ningún avance en ejecución del gasto, mientras que 48 (19.6% de proyectos) no superan el 50,0% de ejecución, 106 proyectos (43.3% del total) tienen un nivel de ejecución mayor al 50,0% pero no culminan al 100% y 12 proyectos por S/ 4.5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76"/>
      <c r="F152" s="76"/>
      <c r="G152" s="76"/>
      <c r="H152" s="76"/>
      <c r="I152" s="76"/>
      <c r="J152" s="76"/>
      <c r="K152" s="76"/>
      <c r="L152" s="76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11.332365999999995</v>
      </c>
      <c r="I156" s="65">
        <v>0</v>
      </c>
      <c r="J156" s="79">
        <v>79</v>
      </c>
      <c r="K156" s="71">
        <f>+J156/J$160</f>
        <v>0.32244897959183672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0.20694087845199063</v>
      </c>
      <c r="H157" s="65">
        <v>176.96803199999999</v>
      </c>
      <c r="I157" s="65">
        <v>36.621919999999989</v>
      </c>
      <c r="J157" s="79">
        <v>48</v>
      </c>
      <c r="K157" s="71">
        <f t="shared" ref="K157:K159" si="22">+J157/J$160</f>
        <v>0.19591836734693877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0.78980821783002264</v>
      </c>
      <c r="H158" s="65">
        <v>196.97508899999991</v>
      </c>
      <c r="I158" s="65">
        <v>155.57254400000002</v>
      </c>
      <c r="J158" s="79">
        <v>106</v>
      </c>
      <c r="K158" s="71">
        <f t="shared" si="22"/>
        <v>0.43265306122448982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4.4797899999999995</v>
      </c>
      <c r="I159" s="65">
        <v>4.4797899999999995</v>
      </c>
      <c r="J159" s="79">
        <v>12</v>
      </c>
      <c r="K159" s="71">
        <f t="shared" si="22"/>
        <v>4.8979591836734691E-2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0.50460959890993362</v>
      </c>
      <c r="H160" s="66">
        <f t="shared" ref="H160:J160" si="23">SUM(H156:H159)</f>
        <v>389.75527699999986</v>
      </c>
      <c r="I160" s="66">
        <f t="shared" si="23"/>
        <v>196.67425400000002</v>
      </c>
      <c r="J160" s="80">
        <f t="shared" si="23"/>
        <v>245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11"/>
      <c r="F161" s="119" t="s">
        <v>91</v>
      </c>
      <c r="G161" s="119"/>
      <c r="H161" s="119"/>
      <c r="I161" s="119"/>
      <c r="J161" s="119"/>
      <c r="K161" s="119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46.1%, mientras que para los proyectos del tipo social se registra un avance del 59.4% a dos meses de culminar el año 2017. Cabe resaltar que estos dos tipos de proyectos absorben el 92.2%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277.58202799999998</v>
      </c>
      <c r="I175" s="71">
        <f>+H175/H$179</f>
        <v>0.28046683497995889</v>
      </c>
      <c r="J175" s="65">
        <v>128.01838100000001</v>
      </c>
      <c r="K175" s="71">
        <f>+J175/H175</f>
        <v>0.46119117265041387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634.97219900000005</v>
      </c>
      <c r="I176" s="71">
        <f>+H176/H$179</f>
        <v>0.64157122936573774</v>
      </c>
      <c r="J176" s="65">
        <v>377.23065800000001</v>
      </c>
      <c r="K176" s="71">
        <f t="shared" ref="K176:K179" si="24">+J176/H176</f>
        <v>0.59409003826323425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25.032191999999998</v>
      </c>
      <c r="I177" s="71">
        <f t="shared" ref="I177:I178" si="25">+H177/H$179</f>
        <v>2.5292342279632913E-2</v>
      </c>
      <c r="J177" s="65">
        <v>13.006195</v>
      </c>
      <c r="K177" s="71">
        <f t="shared" si="24"/>
        <v>0.51957874883669797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52.127848</v>
      </c>
      <c r="I178" s="71">
        <f t="shared" si="25"/>
        <v>5.2669593374670427E-2</v>
      </c>
      <c r="J178" s="65">
        <v>33.658358</v>
      </c>
      <c r="K178" s="71">
        <f t="shared" si="24"/>
        <v>0.64568861542107014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989.71426700000006</v>
      </c>
      <c r="I179" s="70">
        <f>SUM(I175:I178)</f>
        <v>1</v>
      </c>
      <c r="J179" s="66">
        <f>SUM(J175:J178)</f>
        <v>551.91359200000011</v>
      </c>
      <c r="K179" s="70">
        <f t="shared" si="24"/>
        <v>0.55764942509412174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61.5%, del mismo modo para proyectos EDUCACION se tiene un nivel de avance de 51.8%. Cabe destacar que solo estos dos sectores concentran el 53.0%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310.967082</v>
      </c>
      <c r="I188" s="71">
        <f>+H188/H$196</f>
        <v>0.31419884745381771</v>
      </c>
      <c r="J188" s="65">
        <v>191.27989199999999</v>
      </c>
      <c r="K188" s="71">
        <f>+J188/H188</f>
        <v>0.61511299128439578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52</v>
      </c>
      <c r="G189" s="74"/>
      <c r="H189" s="65">
        <v>213.98015100000001</v>
      </c>
      <c r="I189" s="71">
        <f t="shared" ref="I189:I195" si="26">+H189/H$196</f>
        <v>0.21620396728099306</v>
      </c>
      <c r="J189" s="65">
        <v>110.843467</v>
      </c>
      <c r="K189" s="71">
        <f t="shared" ref="K189:K191" si="27">+J189/H189</f>
        <v>0.51800817263653576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50</v>
      </c>
      <c r="G190" s="74"/>
      <c r="H190" s="65">
        <v>153.66724600000001</v>
      </c>
      <c r="I190" s="71">
        <f t="shared" si="26"/>
        <v>0.15526425264717339</v>
      </c>
      <c r="J190" s="65">
        <v>70.399339999999995</v>
      </c>
      <c r="K190" s="71">
        <f t="shared" si="27"/>
        <v>0.458128468053628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61</v>
      </c>
      <c r="G191" s="74"/>
      <c r="H191" s="65">
        <v>95.003762000000009</v>
      </c>
      <c r="I191" s="71">
        <f t="shared" si="26"/>
        <v>9.5991100833549989E-2</v>
      </c>
      <c r="J191" s="65">
        <v>64.769631000000004</v>
      </c>
      <c r="K191" s="71">
        <f t="shared" si="27"/>
        <v>0.68175859183344756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56</v>
      </c>
      <c r="G192" s="74"/>
      <c r="H192" s="65">
        <v>52.127848</v>
      </c>
      <c r="I192" s="71">
        <f t="shared" si="26"/>
        <v>5.2669593374670434E-2</v>
      </c>
      <c r="J192" s="65">
        <v>33.658358</v>
      </c>
      <c r="K192" s="71">
        <f>+J192/H192</f>
        <v>0.64568861542107014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53</v>
      </c>
      <c r="G193" s="74"/>
      <c r="H193" s="65">
        <v>46.532735000000002</v>
      </c>
      <c r="I193" s="71">
        <f t="shared" si="26"/>
        <v>4.7016332442139083E-2</v>
      </c>
      <c r="J193" s="65">
        <v>13.701930000000001</v>
      </c>
      <c r="K193" s="71">
        <f t="shared" ref="K193:K196" si="28">+J193/H193</f>
        <v>0.29445786928277479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64</v>
      </c>
      <c r="G194" s="74"/>
      <c r="H194" s="65">
        <v>27.694216000000001</v>
      </c>
      <c r="I194" s="71">
        <f t="shared" si="26"/>
        <v>2.798203170693507E-2</v>
      </c>
      <c r="J194" s="65">
        <v>13.889123999999999</v>
      </c>
      <c r="K194" s="71">
        <f t="shared" si="28"/>
        <v>0.50151713989664837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89.741226999999995</v>
      </c>
      <c r="I195" s="71">
        <f t="shared" si="26"/>
        <v>9.0673874260721349E-2</v>
      </c>
      <c r="J195" s="65">
        <v>53.371850000000002</v>
      </c>
      <c r="K195" s="71">
        <f t="shared" si="28"/>
        <v>0.59473055789620533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989.71426699999995</v>
      </c>
      <c r="I196" s="70">
        <f>SUM(I188:I195)</f>
        <v>1</v>
      </c>
      <c r="J196" s="66">
        <f>SUM(J188:J195)</f>
        <v>551.91359199999999</v>
      </c>
      <c r="K196" s="70">
        <f t="shared" si="28"/>
        <v>0.55764942509412163</v>
      </c>
      <c r="L196" s="5"/>
      <c r="M196" s="76"/>
      <c r="N196" s="76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1,315  proyectos presupuestados para el 2017, 283 no cuentan con ningún avance en ejecución del gasto, mientras que 204 (15.5% de proyectos) no superan el 50,0% de ejecución, 672 proyectos (51.1% del total) tienen un nivel de ejecución mayor al 50,0% pero no culminan al 100% y 156 proyectos por S/ 21.9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76"/>
      <c r="E201" s="76"/>
      <c r="F201" s="76"/>
      <c r="G201" s="76"/>
      <c r="H201" s="76"/>
      <c r="I201" s="76"/>
      <c r="J201" s="76"/>
      <c r="K201" s="76"/>
      <c r="L201" s="76"/>
      <c r="M201" s="19"/>
      <c r="N201" s="19"/>
      <c r="O201" s="20"/>
    </row>
    <row r="202" spans="2:15" x14ac:dyDescent="0.25">
      <c r="B202" s="16"/>
      <c r="C202" s="19"/>
      <c r="D202" s="76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76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76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76"/>
      <c r="E205" s="76"/>
      <c r="F205" s="79" t="s">
        <v>26</v>
      </c>
      <c r="G205" s="71">
        <f>+I205/H205</f>
        <v>0</v>
      </c>
      <c r="H205" s="65">
        <v>107.45451000000001</v>
      </c>
      <c r="I205" s="65">
        <v>0</v>
      </c>
      <c r="J205" s="79">
        <v>283</v>
      </c>
      <c r="K205" s="71">
        <f>+J205/J$209</f>
        <v>0.21520912547528517</v>
      </c>
      <c r="L205" s="76"/>
      <c r="M205" s="19"/>
      <c r="N205" s="19"/>
      <c r="O205" s="20"/>
    </row>
    <row r="206" spans="2:15" x14ac:dyDescent="0.25">
      <c r="B206" s="16"/>
      <c r="C206" s="19"/>
      <c r="D206" s="76"/>
      <c r="E206" s="76"/>
      <c r="F206" s="79" t="s">
        <v>27</v>
      </c>
      <c r="G206" s="71">
        <f t="shared" ref="G206:G209" si="29">+I206/H206</f>
        <v>0.22214997831991204</v>
      </c>
      <c r="H206" s="65">
        <v>281.90153099999992</v>
      </c>
      <c r="I206" s="65">
        <v>62.624418999999996</v>
      </c>
      <c r="J206" s="79">
        <v>204</v>
      </c>
      <c r="K206" s="71">
        <f t="shared" ref="K206:K208" si="30">+J206/J$209</f>
        <v>0.15513307984790875</v>
      </c>
      <c r="L206" s="76"/>
      <c r="M206" s="19"/>
      <c r="N206" s="19"/>
      <c r="O206" s="20"/>
    </row>
    <row r="207" spans="2:15" x14ac:dyDescent="0.25">
      <c r="B207" s="16"/>
      <c r="C207" s="19"/>
      <c r="D207" s="76"/>
      <c r="E207" s="76"/>
      <c r="F207" s="79" t="s">
        <v>28</v>
      </c>
      <c r="G207" s="71">
        <f t="shared" si="29"/>
        <v>0.8079838347624797</v>
      </c>
      <c r="H207" s="65">
        <v>578.4357940000001</v>
      </c>
      <c r="I207" s="65">
        <v>467.3667709999998</v>
      </c>
      <c r="J207" s="79">
        <v>672</v>
      </c>
      <c r="K207" s="71">
        <f t="shared" si="30"/>
        <v>0.51102661596958177</v>
      </c>
      <c r="L207" s="76"/>
      <c r="M207" s="19"/>
      <c r="N207" s="19"/>
      <c r="O207" s="20"/>
    </row>
    <row r="208" spans="2:15" x14ac:dyDescent="0.25">
      <c r="B208" s="16"/>
      <c r="C208" s="19"/>
      <c r="D208" s="76"/>
      <c r="E208" s="76"/>
      <c r="F208" s="79" t="s">
        <v>29</v>
      </c>
      <c r="G208" s="71">
        <f t="shared" si="29"/>
        <v>1</v>
      </c>
      <c r="H208" s="65">
        <v>21.922432000000001</v>
      </c>
      <c r="I208" s="65">
        <v>21.922432000000001</v>
      </c>
      <c r="J208" s="79">
        <v>156</v>
      </c>
      <c r="K208" s="71">
        <f t="shared" si="30"/>
        <v>0.11863117870722434</v>
      </c>
      <c r="L208" s="76"/>
      <c r="M208" s="19"/>
      <c r="N208" s="19"/>
      <c r="O208" s="20"/>
    </row>
    <row r="209" spans="2:15" x14ac:dyDescent="0.25">
      <c r="B209" s="16"/>
      <c r="C209" s="19"/>
      <c r="D209" s="76"/>
      <c r="E209" s="76"/>
      <c r="F209" s="107" t="s">
        <v>0</v>
      </c>
      <c r="G209" s="70">
        <f t="shared" si="29"/>
        <v>0.55764945540590038</v>
      </c>
      <c r="H209" s="66">
        <f t="shared" ref="H209:J209" si="31">SUM(H205:H208)</f>
        <v>989.71426699999995</v>
      </c>
      <c r="I209" s="66">
        <f t="shared" si="31"/>
        <v>551.9136219999998</v>
      </c>
      <c r="J209" s="80">
        <f t="shared" si="31"/>
        <v>1315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E202:L202"/>
    <mergeCell ref="F203:K203"/>
    <mergeCell ref="F210:K210"/>
    <mergeCell ref="E185:L185"/>
    <mergeCell ref="F186:K186"/>
    <mergeCell ref="F187:G187"/>
    <mergeCell ref="F197:K197"/>
    <mergeCell ref="C199:N200"/>
    <mergeCell ref="E172:L172"/>
    <mergeCell ref="F173:K173"/>
    <mergeCell ref="F174:G174"/>
    <mergeCell ref="F180:K180"/>
    <mergeCell ref="C182:N183"/>
    <mergeCell ref="E153:L153"/>
    <mergeCell ref="F154:K154"/>
    <mergeCell ref="F161:K161"/>
    <mergeCell ref="C167:N167"/>
    <mergeCell ref="C169:N170"/>
    <mergeCell ref="F148:K148"/>
    <mergeCell ref="C150:N151"/>
    <mergeCell ref="E136:L136"/>
    <mergeCell ref="F137:K137"/>
    <mergeCell ref="F138:G138"/>
    <mergeCell ref="C120:N121"/>
    <mergeCell ref="E123:L123"/>
    <mergeCell ref="F124:K124"/>
    <mergeCell ref="F125:G125"/>
    <mergeCell ref="F131:K131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F99:K99"/>
    <mergeCell ref="E74:L74"/>
    <mergeCell ref="F75:K75"/>
    <mergeCell ref="F76:G76"/>
    <mergeCell ref="F82:K82"/>
    <mergeCell ref="F81:G81"/>
    <mergeCell ref="E12:L12"/>
    <mergeCell ref="E13:L13"/>
    <mergeCell ref="B1:O2"/>
    <mergeCell ref="C7:N7"/>
    <mergeCell ref="C9:N10"/>
    <mergeCell ref="E14:F15"/>
    <mergeCell ref="G14:I14"/>
    <mergeCell ref="J14:L14"/>
    <mergeCell ref="E20:L20"/>
    <mergeCell ref="C22:N23"/>
    <mergeCell ref="E25:L25"/>
    <mergeCell ref="F26:K26"/>
    <mergeCell ref="F27:G27"/>
    <mergeCell ref="F33:K33"/>
    <mergeCell ref="C133:N13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</mergeCells>
  <conditionalFormatting sqref="I81">
    <cfRule type="cellIs" dxfId="23" priority="5" operator="equal">
      <formula>0</formula>
    </cfRule>
  </conditionalFormatting>
  <conditionalFormatting sqref="I101">
    <cfRule type="cellIs" dxfId="22" priority="3" operator="equal">
      <formula>0</formula>
    </cfRule>
  </conditionalFormatting>
  <conditionalFormatting sqref="I150">
    <cfRule type="cellIs" dxfId="21" priority="2" operator="equal">
      <formula>0</formula>
    </cfRule>
  </conditionalFormatting>
  <conditionalFormatting sqref="I199">
    <cfRule type="cellIs" dxfId="2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2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6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61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705.4 millones, lo que equivale a un avance en la ejecución del presupuesto del 60.7%. Por niveles de gobierno, el Gobierno Nacional viene ejecutando el 77.4% de su presupuesto para esta región, seguido del Gobierno Regional (53.9%) y de los gobiernos locales que en conjunto tienen una ejecución del 57.0%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ht="15" customHeight="1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76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246.754369</v>
      </c>
      <c r="H16" s="7">
        <v>191.04068100000001</v>
      </c>
      <c r="I16" s="8">
        <f>+H16/G16</f>
        <v>0.77421397551830184</v>
      </c>
      <c r="J16" s="7">
        <v>423.94028200000002</v>
      </c>
      <c r="K16" s="7">
        <v>385.94439699999998</v>
      </c>
      <c r="L16" s="8">
        <f t="shared" ref="L16:L19" si="0">+K16/J16</f>
        <v>0.91037444042649374</v>
      </c>
      <c r="M16" s="56">
        <f>+(I16-L16)*100</f>
        <v>-13.616046490819189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225.60245699999999</v>
      </c>
      <c r="H17" s="7">
        <v>121.626733</v>
      </c>
      <c r="I17" s="8">
        <f t="shared" ref="I17:I19" si="1">+H17/G17</f>
        <v>0.53911971800909952</v>
      </c>
      <c r="J17" s="7">
        <v>199.772391</v>
      </c>
      <c r="K17" s="7">
        <v>161.02535700000001</v>
      </c>
      <c r="L17" s="8">
        <f t="shared" si="0"/>
        <v>0.80604409945716682</v>
      </c>
      <c r="M17" s="56">
        <f t="shared" ref="M17:M19" si="2">+(I17-L17)*100</f>
        <v>-26.692438144806729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689.16939000000002</v>
      </c>
      <c r="H18" s="7">
        <v>392.75356599999998</v>
      </c>
      <c r="I18" s="8">
        <f t="shared" si="1"/>
        <v>0.5698940952673478</v>
      </c>
      <c r="J18" s="7">
        <v>581.63466400000004</v>
      </c>
      <c r="K18" s="7">
        <v>385.16014300000001</v>
      </c>
      <c r="L18" s="8">
        <f t="shared" si="0"/>
        <v>0.66220286863782929</v>
      </c>
      <c r="M18" s="56">
        <f t="shared" si="2"/>
        <v>-9.2308773370481489</v>
      </c>
      <c r="N18" s="19"/>
      <c r="O18" s="20"/>
    </row>
    <row r="19" spans="2:15" x14ac:dyDescent="0.25">
      <c r="B19" s="16"/>
      <c r="C19" s="19"/>
      <c r="E19" s="62" t="s">
        <v>0</v>
      </c>
      <c r="F19" s="50"/>
      <c r="G19" s="7">
        <f t="shared" ref="G19:H19" si="3">SUM(G16:G18)</f>
        <v>1161.526216</v>
      </c>
      <c r="H19" s="63">
        <f t="shared" si="3"/>
        <v>705.42097999999999</v>
      </c>
      <c r="I19" s="8">
        <f t="shared" si="1"/>
        <v>0.60732247820397023</v>
      </c>
      <c r="J19" s="7">
        <f t="shared" ref="J19:K19" si="4">SUM(J16:J18)</f>
        <v>1205.3473370000002</v>
      </c>
      <c r="K19" s="7">
        <f t="shared" si="4"/>
        <v>932.12989700000003</v>
      </c>
      <c r="L19" s="8">
        <f t="shared" si="0"/>
        <v>0.77332887242277115</v>
      </c>
      <c r="M19" s="56">
        <f t="shared" si="2"/>
        <v>-16.600639421880093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58.5%, mientras que para los proyectos del tipo social se registra un avance del 64.0% a dos meses de culminar el año 2017. Cabe resaltar que estos dos tipos de proyectos absorben el 93.1%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513.16476099999988</v>
      </c>
      <c r="I28" s="71">
        <f>+H28/H$32</f>
        <v>0.44180213406392876</v>
      </c>
      <c r="J28" s="65">
        <v>300.001329</v>
      </c>
      <c r="K28" s="71">
        <f>+J28/H28</f>
        <v>0.58461015213786294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567.93107500000008</v>
      </c>
      <c r="I29" s="71">
        <f t="shared" ref="I29:I31" si="5">+H29/H$32</f>
        <v>0.48895243790175469</v>
      </c>
      <c r="J29" s="65">
        <v>363.24608699999999</v>
      </c>
      <c r="K29" s="71">
        <f t="shared" ref="K29:K32" si="6">+J29/H29</f>
        <v>0.63959537167428271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22.392276000000006</v>
      </c>
      <c r="I30" s="71">
        <f t="shared" si="5"/>
        <v>1.9278321652621232E-2</v>
      </c>
      <c r="J30" s="65">
        <v>10.631164999999999</v>
      </c>
      <c r="K30" s="71">
        <f t="shared" si="6"/>
        <v>0.47476929098230108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58.038104000000004</v>
      </c>
      <c r="I31" s="71">
        <f t="shared" si="5"/>
        <v>4.9967106381695311E-2</v>
      </c>
      <c r="J31" s="65">
        <v>31.542397999999999</v>
      </c>
      <c r="K31" s="71">
        <f t="shared" si="6"/>
        <v>0.54347740236310949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54">
        <f>SUM(H28:H31)</f>
        <v>1161.526216</v>
      </c>
      <c r="I32" s="70">
        <f>SUM(I28:I31)</f>
        <v>1</v>
      </c>
      <c r="J32" s="66">
        <f>SUM(J28:J31)</f>
        <v>705.42097899999999</v>
      </c>
      <c r="K32" s="70">
        <f t="shared" si="6"/>
        <v>0.60732247734303402</v>
      </c>
      <c r="L32" s="5"/>
      <c r="M32" s="76"/>
      <c r="N32" s="76"/>
      <c r="O32" s="20"/>
    </row>
    <row r="33" spans="2:15" x14ac:dyDescent="0.25">
      <c r="B33" s="16"/>
      <c r="C33" s="76"/>
      <c r="D33" s="3"/>
      <c r="E33" s="5"/>
      <c r="F33" s="119" t="s">
        <v>91</v>
      </c>
      <c r="G33" s="119"/>
      <c r="H33" s="119"/>
      <c r="I33" s="119"/>
      <c r="J33" s="119"/>
      <c r="K33" s="119"/>
      <c r="L33" s="5"/>
      <c r="M33" s="3"/>
      <c r="N33" s="76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57.9%, del mismo modo para proyectos SANEAMIENTO se tiene un nivel de avance de 59.8%. Cabe destacar que solo estos dos sectores concentran el 51.3%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50</v>
      </c>
      <c r="G41" s="74"/>
      <c r="H41" s="63">
        <v>308.75285400000001</v>
      </c>
      <c r="I41" s="71">
        <f>+H41/H$49</f>
        <v>0.26581651773927756</v>
      </c>
      <c r="J41" s="63">
        <v>178.72135600000001</v>
      </c>
      <c r="K41" s="71">
        <f>+J41/H41</f>
        <v>0.57884924360893519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51</v>
      </c>
      <c r="G42" s="74"/>
      <c r="H42" s="63">
        <v>287.49679700000002</v>
      </c>
      <c r="I42" s="71">
        <f t="shared" ref="I42:I48" si="7">+H42/H$49</f>
        <v>0.24751640818755311</v>
      </c>
      <c r="J42" s="63">
        <v>172.021264</v>
      </c>
      <c r="K42" s="71">
        <f t="shared" ref="K42:K49" si="8">+J42/H42</f>
        <v>0.59834149734892528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52</v>
      </c>
      <c r="G43" s="74"/>
      <c r="H43" s="63">
        <v>199.49393299999997</v>
      </c>
      <c r="I43" s="71">
        <f t="shared" si="7"/>
        <v>0.17175155433598921</v>
      </c>
      <c r="J43" s="63">
        <v>139.12117499999999</v>
      </c>
      <c r="K43" s="71">
        <f t="shared" si="8"/>
        <v>0.69737045587246016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53</v>
      </c>
      <c r="G44" s="74"/>
      <c r="H44" s="63">
        <v>92.421292999999991</v>
      </c>
      <c r="I44" s="71">
        <f t="shared" si="7"/>
        <v>7.9568839451833753E-2</v>
      </c>
      <c r="J44" s="63">
        <v>43.010550000000002</v>
      </c>
      <c r="K44" s="71">
        <f t="shared" si="8"/>
        <v>0.46537490013259181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56</v>
      </c>
      <c r="G45" s="74"/>
      <c r="H45" s="63">
        <v>58.038104000000004</v>
      </c>
      <c r="I45" s="71">
        <f t="shared" si="7"/>
        <v>4.9967106381695298E-2</v>
      </c>
      <c r="J45" s="63">
        <v>31.542397999999999</v>
      </c>
      <c r="K45" s="71">
        <f t="shared" si="8"/>
        <v>0.54347740236310949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92</v>
      </c>
      <c r="G46" s="74"/>
      <c r="H46" s="63">
        <v>42.930392000000005</v>
      </c>
      <c r="I46" s="71">
        <f t="shared" si="7"/>
        <v>3.6960329787339034E-2</v>
      </c>
      <c r="J46" s="63">
        <v>40.046210000000002</v>
      </c>
      <c r="K46" s="71">
        <f t="shared" si="8"/>
        <v>0.93281724518145559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61</v>
      </c>
      <c r="G47" s="74"/>
      <c r="H47" s="63">
        <v>39.365872999999993</v>
      </c>
      <c r="I47" s="71">
        <f t="shared" si="7"/>
        <v>3.3891506242163014E-2</v>
      </c>
      <c r="J47" s="63">
        <v>25.283368000000003</v>
      </c>
      <c r="K47" s="71">
        <f t="shared" si="8"/>
        <v>0.64226615779611973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3">
        <v>133.02697000000001</v>
      </c>
      <c r="I48" s="71">
        <f t="shared" si="7"/>
        <v>0.11452773787414884</v>
      </c>
      <c r="J48" s="63">
        <v>75.67465799999998</v>
      </c>
      <c r="K48" s="71">
        <f t="shared" si="8"/>
        <v>0.56886703500801361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54">
        <f>SUM(H41:H48)</f>
        <v>1161.5262160000002</v>
      </c>
      <c r="I49" s="70">
        <f>SUM(I41:I48)</f>
        <v>0.99999999999999978</v>
      </c>
      <c r="J49" s="54">
        <f>SUM(J41:J48)</f>
        <v>705.42097899999999</v>
      </c>
      <c r="K49" s="70">
        <f t="shared" si="8"/>
        <v>0.60732247734303391</v>
      </c>
      <c r="L49" s="5"/>
      <c r="M49" s="76"/>
      <c r="N49" s="76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1,935  proyectos presupuestados para el 2017, 512 no cuentan con ningún avance en ejecución del gasto, mientras que 302 (15.6% de proyectos) no superan el 50,0% de ejecución, 805 proyectos (41.6% del total) tienen un nivel de ejecución mayor al 50,0% pero no culminan al 100% y 316 proyectos por S/ 28.7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20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20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20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20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131.50015999999988</v>
      </c>
      <c r="I58" s="63">
        <v>0</v>
      </c>
      <c r="J58" s="106">
        <v>512</v>
      </c>
      <c r="K58" s="71">
        <f>+J58/J$62</f>
        <v>0.26459948320413434</v>
      </c>
      <c r="L58" s="76"/>
      <c r="M58" s="81">
        <f>SUM(J59:J61)</f>
        <v>1423</v>
      </c>
      <c r="N58" s="76"/>
      <c r="O58" s="20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0.2657974573920116</v>
      </c>
      <c r="H59" s="63">
        <v>294.802346</v>
      </c>
      <c r="I59" s="63">
        <v>78.357714000000058</v>
      </c>
      <c r="J59" s="106">
        <v>302</v>
      </c>
      <c r="K59" s="71">
        <f t="shared" ref="K59:K61" si="10">+J59/J$62</f>
        <v>0.15607235142118864</v>
      </c>
      <c r="L59" s="76"/>
      <c r="M59" s="76"/>
      <c r="N59" s="76"/>
      <c r="O59" s="20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0.84690784834746158</v>
      </c>
      <c r="H60" s="63">
        <v>706.50529000000074</v>
      </c>
      <c r="I60" s="63">
        <v>598.344875</v>
      </c>
      <c r="J60" s="106">
        <v>805</v>
      </c>
      <c r="K60" s="71">
        <f t="shared" si="10"/>
        <v>0.41602067183462532</v>
      </c>
      <c r="L60" s="76"/>
      <c r="M60" s="76"/>
      <c r="N60" s="76"/>
      <c r="O60" s="20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28.718420000000009</v>
      </c>
      <c r="I61" s="63">
        <v>28.718420000000009</v>
      </c>
      <c r="J61" s="106">
        <v>316</v>
      </c>
      <c r="K61" s="71">
        <f t="shared" si="10"/>
        <v>0.16330749354005167</v>
      </c>
      <c r="L61" s="76"/>
      <c r="M61" s="76"/>
      <c r="N61" s="76"/>
      <c r="O61" s="20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0.6073225031711208</v>
      </c>
      <c r="H62" s="54">
        <f t="shared" ref="H62:J62" si="11">SUM(H58:H61)</f>
        <v>1161.5262160000004</v>
      </c>
      <c r="I62" s="54">
        <f t="shared" si="11"/>
        <v>705.42100900000014</v>
      </c>
      <c r="J62" s="77">
        <f t="shared" si="11"/>
        <v>1935</v>
      </c>
      <c r="K62" s="70">
        <f>SUM(K58:K61)</f>
        <v>1</v>
      </c>
      <c r="L62" s="76"/>
      <c r="M62" s="76"/>
      <c r="N62" s="76"/>
      <c r="O62" s="20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80.5%, mientras que para los proyectos del tipo social se registra un avance del 73.1% a dos meses de culminar el año 2017. Cabe resaltar que estos dos tipos de proyectos absorben el 98.9%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167.489745</v>
      </c>
      <c r="I77" s="71">
        <f>+H77/$H$81</f>
        <v>0.67877114264996052</v>
      </c>
      <c r="J77" s="65">
        <v>134.88044600000001</v>
      </c>
      <c r="K77" s="71">
        <f>+J77/H77</f>
        <v>0.80530569796974738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76.623724999999993</v>
      </c>
      <c r="I78" s="71">
        <f>+H78/$H$81</f>
        <v>0.31052631534155328</v>
      </c>
      <c r="J78" s="65">
        <v>56.042122999999997</v>
      </c>
      <c r="K78" s="71">
        <f t="shared" ref="K78:K81" si="12">+J78/H78</f>
        <v>0.73139387311175486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2.490183</v>
      </c>
      <c r="I79" s="71">
        <f>+H79/$H$81</f>
        <v>1.0091748365355185E-2</v>
      </c>
      <c r="J79" s="65">
        <v>0.118113</v>
      </c>
      <c r="K79" s="71">
        <f t="shared" si="12"/>
        <v>4.7431453832911072E-2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0.15071600000000002</v>
      </c>
      <c r="I80" s="71">
        <f>+H80/$H$81</f>
        <v>6.1079364313099561E-4</v>
      </c>
      <c r="J80" s="65">
        <v>0</v>
      </c>
      <c r="K80" s="71">
        <f t="shared" si="12"/>
        <v>0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246.754369</v>
      </c>
      <c r="I81" s="70">
        <f>+H81/$H$81</f>
        <v>1</v>
      </c>
      <c r="J81" s="66">
        <f>SUM(J77:J80)</f>
        <v>191.040682</v>
      </c>
      <c r="K81" s="70">
        <f t="shared" si="12"/>
        <v>0.77421397957091498</v>
      </c>
      <c r="L81" s="5"/>
      <c r="M81" s="76"/>
      <c r="N81" s="76"/>
      <c r="O81" s="20"/>
    </row>
    <row r="82" spans="2:15" x14ac:dyDescent="0.25">
      <c r="B82" s="16"/>
      <c r="C82" s="76"/>
      <c r="D82" s="3"/>
      <c r="E82" s="5"/>
      <c r="F82" s="119" t="s">
        <v>91</v>
      </c>
      <c r="G82" s="119"/>
      <c r="H82" s="119"/>
      <c r="I82" s="119"/>
      <c r="J82" s="119"/>
      <c r="K82" s="119"/>
      <c r="L82" s="5"/>
      <c r="M82" s="3"/>
      <c r="N82" s="76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85.6%, del mismo modo para proyectos EDUCACION se tiene un nivel de avance de 74.3%. Cabe destacar que solo estos dos sectores concentran el 64.6%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50</v>
      </c>
      <c r="G90" s="74"/>
      <c r="H90" s="65">
        <v>95.984404999999995</v>
      </c>
      <c r="I90" s="71">
        <f t="shared" ref="I90:I97" si="13">+H90/$H$98</f>
        <v>0.38898766165311544</v>
      </c>
      <c r="J90" s="65">
        <v>82.15513</v>
      </c>
      <c r="K90" s="71">
        <f>+J90/H90</f>
        <v>0.85592164685502825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52</v>
      </c>
      <c r="G91" s="74"/>
      <c r="H91" s="65">
        <v>63.394436999999996</v>
      </c>
      <c r="I91" s="71">
        <f t="shared" si="13"/>
        <v>0.25691312886135764</v>
      </c>
      <c r="J91" s="65">
        <v>47.132728999999998</v>
      </c>
      <c r="K91" s="71">
        <f t="shared" ref="K91:K98" si="14">+J91/H91</f>
        <v>0.74348367507388702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92</v>
      </c>
      <c r="G92" s="74"/>
      <c r="H92" s="65">
        <v>42.702872000000006</v>
      </c>
      <c r="I92" s="71">
        <f t="shared" si="13"/>
        <v>0.17305822050105224</v>
      </c>
      <c r="J92" s="65">
        <v>39.849493000000002</v>
      </c>
      <c r="K92" s="71">
        <f t="shared" si="14"/>
        <v>0.93318063009907148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53</v>
      </c>
      <c r="G93" s="74"/>
      <c r="H93" s="65">
        <v>22.968444999999999</v>
      </c>
      <c r="I93" s="71">
        <f t="shared" si="13"/>
        <v>9.3082222183470231E-2</v>
      </c>
      <c r="J93" s="65">
        <v>8.3220609999999997</v>
      </c>
      <c r="K93" s="71">
        <f t="shared" si="14"/>
        <v>0.36232583442196459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51</v>
      </c>
      <c r="G94" s="74"/>
      <c r="H94" s="65">
        <v>11.875501</v>
      </c>
      <c r="I94" s="71">
        <f t="shared" si="13"/>
        <v>4.8126811485149426E-2</v>
      </c>
      <c r="J94" s="65">
        <v>8.684899999999999</v>
      </c>
      <c r="K94" s="71">
        <f t="shared" si="14"/>
        <v>0.73132914560825679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62</v>
      </c>
      <c r="G95" s="74"/>
      <c r="H95" s="65">
        <v>5.0825699999999996</v>
      </c>
      <c r="I95" s="71">
        <f t="shared" si="13"/>
        <v>2.0597690004832293E-2</v>
      </c>
      <c r="J95" s="65">
        <v>4.4218120000000001</v>
      </c>
      <c r="K95" s="71">
        <f t="shared" si="14"/>
        <v>0.8699952976545331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63</v>
      </c>
      <c r="G96" s="74"/>
      <c r="H96" s="65">
        <v>1.9747439999999998</v>
      </c>
      <c r="I96" s="71">
        <f t="shared" si="13"/>
        <v>8.0028734972469717E-3</v>
      </c>
      <c r="J96" s="65">
        <v>7.5983999999999996E-2</v>
      </c>
      <c r="K96" s="71">
        <f t="shared" si="14"/>
        <v>3.8477898907402684E-2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2.7713950000000001</v>
      </c>
      <c r="I97" s="71">
        <f t="shared" si="13"/>
        <v>1.1231391813775747E-2</v>
      </c>
      <c r="J97" s="65">
        <v>0.39857299999999996</v>
      </c>
      <c r="K97" s="71">
        <f t="shared" si="14"/>
        <v>0.14381674211002038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246.754369</v>
      </c>
      <c r="I98" s="70">
        <f>SUM(I90:I97)</f>
        <v>0.99999999999999989</v>
      </c>
      <c r="J98" s="66">
        <f>SUM(J90:J97)</f>
        <v>191.04068199999998</v>
      </c>
      <c r="K98" s="70">
        <f t="shared" si="14"/>
        <v>0.77421397957091487</v>
      </c>
      <c r="L98" s="5"/>
      <c r="M98" s="76"/>
      <c r="N98" s="76"/>
      <c r="O98" s="20"/>
    </row>
    <row r="99" spans="2:15" x14ac:dyDescent="0.25">
      <c r="B99" s="16"/>
      <c r="C99" s="76"/>
      <c r="D99" s="3"/>
      <c r="E99" s="5"/>
      <c r="F99" s="119" t="s">
        <v>91</v>
      </c>
      <c r="G99" s="119"/>
      <c r="H99" s="119"/>
      <c r="I99" s="119"/>
      <c r="J99" s="119"/>
      <c r="K99" s="119"/>
      <c r="L99" s="5"/>
      <c r="M99" s="3"/>
      <c r="N99" s="76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197  proyectos presupuestados para el 2017, 59 no cuentan con ningún avance en ejecución del gasto, mientras que 32 (16.2% de proyectos) no superan el 50,0% de ejecución, 92 proyectos (46.7% del total) tienen un nivel de ejecución mayor al 50,0% pero no culminan al 100% y 14 proyectos por S/ 4.6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76"/>
      <c r="F103" s="76"/>
      <c r="G103" s="76"/>
      <c r="H103" s="76"/>
      <c r="I103" s="76"/>
      <c r="J103" s="76"/>
      <c r="K103" s="76"/>
      <c r="L103" s="76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9.9273249999999997</v>
      </c>
      <c r="I107" s="65">
        <v>0</v>
      </c>
      <c r="J107" s="79">
        <v>59</v>
      </c>
      <c r="K107" s="71">
        <f>+J107/$J$111</f>
        <v>0.29949238578680204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0.19549593560861392</v>
      </c>
      <c r="H108" s="65">
        <v>32.982920999999997</v>
      </c>
      <c r="I108" s="65">
        <v>6.4480269999999997</v>
      </c>
      <c r="J108" s="79">
        <v>32</v>
      </c>
      <c r="K108" s="71">
        <f>+J108/$J$111</f>
        <v>0.16243654822335024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0.90336079178637141</v>
      </c>
      <c r="H109" s="65">
        <v>199.20969299999999</v>
      </c>
      <c r="I109" s="65">
        <v>179.95822599999997</v>
      </c>
      <c r="J109" s="79">
        <v>92</v>
      </c>
      <c r="K109" s="71">
        <f>+J109/$J$111</f>
        <v>0.46700507614213199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4.63443</v>
      </c>
      <c r="I110" s="65">
        <v>4.63443</v>
      </c>
      <c r="J110" s="79">
        <v>14</v>
      </c>
      <c r="K110" s="71">
        <f>+J110/$J$111</f>
        <v>7.1065989847715741E-2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0.774213983623528</v>
      </c>
      <c r="H111" s="66">
        <f t="shared" ref="H111:J111" si="16">SUM(H107:H110)</f>
        <v>246.754369</v>
      </c>
      <c r="I111" s="66">
        <f t="shared" si="16"/>
        <v>191.04068299999997</v>
      </c>
      <c r="J111" s="80">
        <f t="shared" si="16"/>
        <v>197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44.3%, mientras que para los proyectos del tipo social se registra un avance del 68.4% a dos meses de culminar el año 2017. Cabe resaltar que estos dos tipos de proyectos absorben el 89.0%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120.04641000000002</v>
      </c>
      <c r="I126" s="71">
        <f>+H126/H$130</f>
        <v>0.53211481646230485</v>
      </c>
      <c r="J126" s="65">
        <v>53.147475999999997</v>
      </c>
      <c r="K126" s="71">
        <f>+J126/H126</f>
        <v>0.44272440966789417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80.644873999999987</v>
      </c>
      <c r="I127" s="71">
        <f t="shared" ref="I127:I129" si="17">+H127/H$130</f>
        <v>0.35746451998969136</v>
      </c>
      <c r="J127" s="65">
        <v>55.132029000000003</v>
      </c>
      <c r="K127" s="71">
        <f t="shared" ref="K127:K130" si="18">+J127/H127</f>
        <v>0.68363959499769333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1.806854</v>
      </c>
      <c r="I128" s="71">
        <f t="shared" si="17"/>
        <v>8.0090173840615571E-3</v>
      </c>
      <c r="J128" s="65">
        <v>1.285088</v>
      </c>
      <c r="K128" s="71">
        <f t="shared" si="18"/>
        <v>0.71122957361247785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23.104319</v>
      </c>
      <c r="I129" s="71">
        <f t="shared" si="17"/>
        <v>0.10241164616394227</v>
      </c>
      <c r="J129" s="65">
        <v>12.062138000000001</v>
      </c>
      <c r="K129" s="71">
        <f t="shared" si="18"/>
        <v>0.52207286438522604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225.60245699999999</v>
      </c>
      <c r="I130" s="70">
        <f>SUM(I126:I129)</f>
        <v>1</v>
      </c>
      <c r="J130" s="66">
        <f>SUM(J126:J129)</f>
        <v>121.62673100000001</v>
      </c>
      <c r="K130" s="70">
        <f t="shared" si="18"/>
        <v>0.53911970914394791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TRANSPORTE cuenta con el mayor presupuesto en esta región, con un nivel de ejecución del 37.8%, del mismo modo para proyectos EDUCACION se tiene un nivel de avance de 72.4%. Cabe destacar que solo estos dos sectores concentran el 54.5%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50</v>
      </c>
      <c r="G139" s="74"/>
      <c r="H139" s="65">
        <v>72.572672000000011</v>
      </c>
      <c r="I139" s="71">
        <f>+H139/H$147</f>
        <v>0.32168387244115876</v>
      </c>
      <c r="J139" s="65">
        <v>27.414206999999998</v>
      </c>
      <c r="K139" s="71">
        <f>+J139/H139</f>
        <v>0.3777483485794762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52</v>
      </c>
      <c r="G140" s="74"/>
      <c r="H140" s="65">
        <v>50.467179999999999</v>
      </c>
      <c r="I140" s="71">
        <f t="shared" ref="I140:I146" si="19">+H140/H$147</f>
        <v>0.22369960270423825</v>
      </c>
      <c r="J140" s="65">
        <v>36.516939000000001</v>
      </c>
      <c r="K140" s="71">
        <f t="shared" ref="K140:K147" si="20">+J140/H140</f>
        <v>0.72357795700096583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53</v>
      </c>
      <c r="G141" s="74"/>
      <c r="H141" s="65">
        <v>37.076243999999996</v>
      </c>
      <c r="I141" s="71">
        <f t="shared" si="19"/>
        <v>0.16434326333600166</v>
      </c>
      <c r="J141" s="65">
        <v>20.973569000000001</v>
      </c>
      <c r="K141" s="71">
        <f t="shared" si="20"/>
        <v>0.56568753296585284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56</v>
      </c>
      <c r="G142" s="74"/>
      <c r="H142" s="65">
        <v>23.104319</v>
      </c>
      <c r="I142" s="71">
        <f t="shared" si="19"/>
        <v>0.10241164616394226</v>
      </c>
      <c r="J142" s="65">
        <v>12.062138000000001</v>
      </c>
      <c r="K142" s="71">
        <f t="shared" si="20"/>
        <v>0.52207286438522604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61</v>
      </c>
      <c r="G143" s="74"/>
      <c r="H143" s="65">
        <v>17.860813999999998</v>
      </c>
      <c r="I143" s="71">
        <f t="shared" si="19"/>
        <v>7.9169412591991395E-2</v>
      </c>
      <c r="J143" s="65">
        <v>10.723767</v>
      </c>
      <c r="K143" s="71">
        <f>+J143/H143</f>
        <v>0.60040751782085644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64</v>
      </c>
      <c r="G144" s="74"/>
      <c r="H144" s="65">
        <v>6.6046679999999993</v>
      </c>
      <c r="I144" s="71">
        <f t="shared" si="19"/>
        <v>2.9275691797984268E-2</v>
      </c>
      <c r="J144" s="65">
        <v>3.546869</v>
      </c>
      <c r="K144" s="71">
        <f t="shared" si="20"/>
        <v>0.53702457110637514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70</v>
      </c>
      <c r="G145" s="74"/>
      <c r="H145" s="65">
        <v>5.5361029999999998</v>
      </c>
      <c r="I145" s="71">
        <f t="shared" si="19"/>
        <v>2.4539196397138526E-2</v>
      </c>
      <c r="J145" s="65">
        <v>3.850657</v>
      </c>
      <c r="K145" s="71">
        <f t="shared" si="20"/>
        <v>0.69555371350569162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12.380456999999998</v>
      </c>
      <c r="I146" s="71">
        <f t="shared" si="19"/>
        <v>5.4877314567544792E-2</v>
      </c>
      <c r="J146" s="65">
        <v>6.5385849999999994</v>
      </c>
      <c r="K146" s="71">
        <f t="shared" si="20"/>
        <v>0.52813761236762102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225.60245700000002</v>
      </c>
      <c r="I147" s="70">
        <f>SUM(I139:I146)</f>
        <v>0.99999999999999989</v>
      </c>
      <c r="J147" s="66">
        <f>SUM(J139:J146)</f>
        <v>121.62673099999999</v>
      </c>
      <c r="K147" s="70">
        <f t="shared" si="20"/>
        <v>0.5391197091439478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285  proyectos presupuestados para el 2017, 110 no cuentan con ningún avance en ejecución del gasto, mientras que 43 (15.1% de proyectos) no superan el 50,0% de ejecución, 104 proyectos (36.5% del total) tienen un nivel de ejecución mayor al 50,0% pero no culminan al 100% y 28 proyectos por S/ 2.0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20"/>
    </row>
    <row r="153" spans="2:15" x14ac:dyDescent="0.25">
      <c r="B153" s="16"/>
      <c r="C153" s="76"/>
      <c r="D153" s="76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76"/>
      <c r="N153" s="76"/>
      <c r="O153" s="20"/>
    </row>
    <row r="154" spans="2:15" x14ac:dyDescent="0.25">
      <c r="B154" s="16"/>
      <c r="C154" s="76"/>
      <c r="D154" s="76"/>
      <c r="E154" s="5"/>
      <c r="F154" s="116" t="s">
        <v>33</v>
      </c>
      <c r="G154" s="116"/>
      <c r="H154" s="116"/>
      <c r="I154" s="116"/>
      <c r="J154" s="116"/>
      <c r="K154" s="116"/>
      <c r="L154" s="5"/>
      <c r="M154" s="76"/>
      <c r="N154" s="76"/>
      <c r="O154" s="20"/>
    </row>
    <row r="155" spans="2:15" x14ac:dyDescent="0.25">
      <c r="B155" s="16"/>
      <c r="C155" s="76"/>
      <c r="D155" s="76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76"/>
      <c r="N155" s="76"/>
      <c r="O155" s="20"/>
    </row>
    <row r="156" spans="2:15" x14ac:dyDescent="0.25">
      <c r="B156" s="16"/>
      <c r="C156" s="76"/>
      <c r="D156" s="76"/>
      <c r="E156" s="76"/>
      <c r="F156" s="79" t="s">
        <v>26</v>
      </c>
      <c r="G156" s="71">
        <f>+I156/H156</f>
        <v>0</v>
      </c>
      <c r="H156" s="65">
        <v>48.439605</v>
      </c>
      <c r="I156" s="65">
        <v>0</v>
      </c>
      <c r="J156" s="79">
        <v>110</v>
      </c>
      <c r="K156" s="71">
        <f>+J156/J$160</f>
        <v>0.38596491228070173</v>
      </c>
      <c r="L156" s="76"/>
      <c r="M156" s="76"/>
      <c r="N156" s="76"/>
      <c r="O156" s="20"/>
    </row>
    <row r="157" spans="2:15" x14ac:dyDescent="0.25">
      <c r="B157" s="16"/>
      <c r="C157" s="76"/>
      <c r="D157" s="76"/>
      <c r="E157" s="76"/>
      <c r="F157" s="79" t="s">
        <v>27</v>
      </c>
      <c r="G157" s="71">
        <f t="shared" ref="G157:G160" si="21">+I157/H157</f>
        <v>0.31652328720125394</v>
      </c>
      <c r="H157" s="65">
        <v>38.946650999999996</v>
      </c>
      <c r="I157" s="65">
        <v>12.327522000000002</v>
      </c>
      <c r="J157" s="79">
        <v>43</v>
      </c>
      <c r="K157" s="71">
        <f t="shared" ref="K157:K159" si="22">+J157/J$160</f>
        <v>0.15087719298245614</v>
      </c>
      <c r="L157" s="76"/>
      <c r="M157" s="76"/>
      <c r="N157" s="76"/>
      <c r="O157" s="20"/>
    </row>
    <row r="158" spans="2:15" x14ac:dyDescent="0.25">
      <c r="B158" s="16"/>
      <c r="C158" s="76"/>
      <c r="D158" s="76"/>
      <c r="E158" s="76"/>
      <c r="F158" s="79" t="s">
        <v>28</v>
      </c>
      <c r="G158" s="71">
        <f t="shared" si="21"/>
        <v>0.78775693092312338</v>
      </c>
      <c r="H158" s="65">
        <v>136.24469399999995</v>
      </c>
      <c r="I158" s="65">
        <v>107.32770200000004</v>
      </c>
      <c r="J158" s="79">
        <v>104</v>
      </c>
      <c r="K158" s="71">
        <f t="shared" si="22"/>
        <v>0.36491228070175441</v>
      </c>
      <c r="L158" s="76"/>
      <c r="M158" s="76"/>
      <c r="N158" s="76"/>
      <c r="O158" s="20"/>
    </row>
    <row r="159" spans="2:15" x14ac:dyDescent="0.25">
      <c r="B159" s="16"/>
      <c r="C159" s="76"/>
      <c r="D159" s="76"/>
      <c r="E159" s="76"/>
      <c r="F159" s="79" t="s">
        <v>29</v>
      </c>
      <c r="G159" s="71">
        <f t="shared" si="21"/>
        <v>1</v>
      </c>
      <c r="H159" s="65">
        <v>1.9715069999999997</v>
      </c>
      <c r="I159" s="65">
        <v>1.9715069999999997</v>
      </c>
      <c r="J159" s="79">
        <v>28</v>
      </c>
      <c r="K159" s="71">
        <f t="shared" si="22"/>
        <v>9.8245614035087719E-2</v>
      </c>
      <c r="L159" s="76"/>
      <c r="M159" s="76"/>
      <c r="N159" s="76"/>
      <c r="O159" s="20"/>
    </row>
    <row r="160" spans="2:15" x14ac:dyDescent="0.25">
      <c r="B160" s="16"/>
      <c r="C160" s="76"/>
      <c r="D160" s="76"/>
      <c r="E160" s="76"/>
      <c r="F160" s="80" t="s">
        <v>0</v>
      </c>
      <c r="G160" s="70">
        <f t="shared" si="21"/>
        <v>0.53911970914394813</v>
      </c>
      <c r="H160" s="66">
        <f t="shared" ref="H160:J160" si="23">SUM(H156:H159)</f>
        <v>225.60245699999996</v>
      </c>
      <c r="I160" s="66">
        <f t="shared" si="23"/>
        <v>121.62673100000005</v>
      </c>
      <c r="J160" s="80">
        <f t="shared" si="23"/>
        <v>285</v>
      </c>
      <c r="K160" s="70">
        <f>SUM(K156:K159)</f>
        <v>1</v>
      </c>
      <c r="L160" s="76"/>
      <c r="M160" s="76"/>
      <c r="N160" s="76"/>
      <c r="O160" s="20"/>
    </row>
    <row r="161" spans="2:15" x14ac:dyDescent="0.25">
      <c r="B161" s="16"/>
      <c r="C161" s="19"/>
      <c r="E161" s="11"/>
      <c r="F161" s="119" t="s">
        <v>91</v>
      </c>
      <c r="G161" s="119"/>
      <c r="H161" s="119"/>
      <c r="I161" s="119"/>
      <c r="J161" s="119"/>
      <c r="K161" s="119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49.6%, mientras que para los proyectos del tipo social se registra un avance del 61.4% a dos meses de culminar el año 2017. Cabe resaltar que estos dos tipos de proyectos absorben el 92.3%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225.62860599999999</v>
      </c>
      <c r="I175" s="71">
        <f>+H175/H$179</f>
        <v>0.32739208861264141</v>
      </c>
      <c r="J175" s="65">
        <v>111.97340699999999</v>
      </c>
      <c r="K175" s="71">
        <f>+J175/H175</f>
        <v>0.49627309668349412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410.66247600000003</v>
      </c>
      <c r="I176" s="71">
        <f>+H176/H$179</f>
        <v>0.59588031906060146</v>
      </c>
      <c r="J176" s="65">
        <v>252.07193499999997</v>
      </c>
      <c r="K176" s="71">
        <f t="shared" ref="K176:K179" si="24">+J176/H176</f>
        <v>0.61381779376404466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18.095239000000003</v>
      </c>
      <c r="I177" s="71">
        <f t="shared" ref="I177:I178" si="25">+H177/H$179</f>
        <v>2.6256591285924648E-2</v>
      </c>
      <c r="J177" s="65">
        <v>9.2279640000000001</v>
      </c>
      <c r="K177" s="71">
        <f t="shared" si="24"/>
        <v>0.50996640608062693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34.783069000000005</v>
      </c>
      <c r="I178" s="71">
        <f t="shared" si="25"/>
        <v>5.0471001040832658E-2</v>
      </c>
      <c r="J178" s="65">
        <v>19.480259999999998</v>
      </c>
      <c r="K178" s="71">
        <f t="shared" si="24"/>
        <v>0.56005006343747288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689.16938999999991</v>
      </c>
      <c r="I179" s="70">
        <f>SUM(I175:I178)</f>
        <v>1</v>
      </c>
      <c r="J179" s="66">
        <f>SUM(J175:J178)</f>
        <v>392.75356599999992</v>
      </c>
      <c r="K179" s="70">
        <f t="shared" si="24"/>
        <v>0.5698940952673478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59.3%, del mismo modo para proyectos TRANSPORTE se tiene un nivel de avance de 49.3%. Cabe destacar que solo estos dos sectores concentran el 59.7%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270.96223300000003</v>
      </c>
      <c r="I188" s="71">
        <f>+H188/H$196</f>
        <v>0.3931721822410017</v>
      </c>
      <c r="J188" s="65">
        <v>160.613902</v>
      </c>
      <c r="K188" s="71">
        <f>+J188/H188</f>
        <v>0.59275383222871503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50</v>
      </c>
      <c r="G189" s="74"/>
      <c r="H189" s="65">
        <v>140.19577699999999</v>
      </c>
      <c r="I189" s="71">
        <f t="shared" ref="I189:I195" si="26">+H189/H$196</f>
        <v>0.20342716759373189</v>
      </c>
      <c r="J189" s="65">
        <v>69.152018999999996</v>
      </c>
      <c r="K189" s="71">
        <f t="shared" ref="K189:K191" si="27">+J189/H189</f>
        <v>0.49325322402542837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52</v>
      </c>
      <c r="G190" s="74"/>
      <c r="H190" s="65">
        <v>85.632316000000003</v>
      </c>
      <c r="I190" s="71">
        <f t="shared" si="26"/>
        <v>0.12425438106007579</v>
      </c>
      <c r="J190" s="65">
        <v>55.471506999999995</v>
      </c>
      <c r="K190" s="71">
        <f t="shared" si="27"/>
        <v>0.64778706907798678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56</v>
      </c>
      <c r="G191" s="74"/>
      <c r="H191" s="65">
        <v>34.783069000000005</v>
      </c>
      <c r="I191" s="71">
        <f t="shared" si="26"/>
        <v>5.0471001040832644E-2</v>
      </c>
      <c r="J191" s="65">
        <v>19.480259999999998</v>
      </c>
      <c r="K191" s="71">
        <f t="shared" si="27"/>
        <v>0.56005006343747288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53</v>
      </c>
      <c r="G192" s="74"/>
      <c r="H192" s="65">
        <v>32.376604</v>
      </c>
      <c r="I192" s="71">
        <f t="shared" si="26"/>
        <v>4.6979167197196608E-2</v>
      </c>
      <c r="J192" s="65">
        <v>13.714919999999999</v>
      </c>
      <c r="K192" s="71">
        <f>+J192/H192</f>
        <v>0.42360588528679533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70</v>
      </c>
      <c r="G193" s="74"/>
      <c r="H193" s="65">
        <v>31.057496999999998</v>
      </c>
      <c r="I193" s="71">
        <f t="shared" si="26"/>
        <v>4.5065113817663885E-2</v>
      </c>
      <c r="J193" s="65">
        <v>19.493317999999999</v>
      </c>
      <c r="K193" s="71">
        <f t="shared" ref="K193:K196" si="28">+J193/H193</f>
        <v>0.62765257612356851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54</v>
      </c>
      <c r="G194" s="74"/>
      <c r="H194" s="65">
        <v>29.406734</v>
      </c>
      <c r="I194" s="71">
        <f t="shared" si="26"/>
        <v>4.2669820260008928E-2</v>
      </c>
      <c r="J194" s="65">
        <v>17.321352999999998</v>
      </c>
      <c r="K194" s="71">
        <f t="shared" si="28"/>
        <v>0.58902675149168204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64.755160000000018</v>
      </c>
      <c r="I195" s="71">
        <f t="shared" si="26"/>
        <v>9.3961166789488432E-2</v>
      </c>
      <c r="J195" s="65">
        <v>37.506287</v>
      </c>
      <c r="K195" s="71">
        <f t="shared" si="28"/>
        <v>0.57920151845814283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689.16939000000013</v>
      </c>
      <c r="I196" s="70">
        <f>SUM(I188:I195)</f>
        <v>1</v>
      </c>
      <c r="J196" s="66">
        <f>SUM(J188:J195)</f>
        <v>392.75356599999992</v>
      </c>
      <c r="K196" s="70">
        <f t="shared" si="28"/>
        <v>0.56989409526734758</v>
      </c>
      <c r="L196" s="5"/>
      <c r="M196" s="76"/>
      <c r="N196" s="76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1,453  proyectos presupuestados para el 2017, 343 no cuentan con ningún avance en ejecución del gasto, mientras que 227 (15.6% de proyectos) no superan el 50,0% de ejecución, 609 proyectos (41.9% del total) tienen un nivel de ejecución mayor al 50,0% pero no culminan al 100% y 274 proyectos por S/ 22.1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19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19"/>
      <c r="E205" s="76"/>
      <c r="F205" s="79" t="s">
        <v>26</v>
      </c>
      <c r="G205" s="71">
        <f>+I205/H205</f>
        <v>0</v>
      </c>
      <c r="H205" s="65">
        <v>73.133229999999998</v>
      </c>
      <c r="I205" s="65">
        <v>0</v>
      </c>
      <c r="J205" s="79">
        <v>343</v>
      </c>
      <c r="K205" s="71">
        <f>+J205/J$209</f>
        <v>0.23606331727460428</v>
      </c>
      <c r="L205" s="76"/>
      <c r="M205" s="19"/>
      <c r="N205" s="19"/>
      <c r="O205" s="20"/>
    </row>
    <row r="206" spans="2:15" x14ac:dyDescent="0.25">
      <c r="B206" s="16"/>
      <c r="C206" s="19"/>
      <c r="D206" s="19"/>
      <c r="E206" s="76"/>
      <c r="F206" s="79" t="s">
        <v>27</v>
      </c>
      <c r="G206" s="71">
        <f t="shared" ref="G206:G209" si="29">+I206/H206</f>
        <v>0.26733711763286067</v>
      </c>
      <c r="H206" s="65">
        <v>222.87277400000016</v>
      </c>
      <c r="I206" s="65">
        <v>59.58216500000001</v>
      </c>
      <c r="J206" s="79">
        <v>227</v>
      </c>
      <c r="K206" s="71">
        <f t="shared" ref="K206:K208" si="30">+J206/J$209</f>
        <v>0.15622849277357193</v>
      </c>
      <c r="L206" s="76"/>
      <c r="M206" s="19"/>
      <c r="N206" s="19"/>
      <c r="O206" s="20"/>
    </row>
    <row r="207" spans="2:15" x14ac:dyDescent="0.25">
      <c r="B207" s="16"/>
      <c r="C207" s="19"/>
      <c r="D207" s="19"/>
      <c r="E207" s="76"/>
      <c r="F207" s="79" t="s">
        <v>28</v>
      </c>
      <c r="G207" s="71">
        <f t="shared" si="29"/>
        <v>0.8383187980006076</v>
      </c>
      <c r="H207" s="65">
        <v>371.05090300000006</v>
      </c>
      <c r="I207" s="65">
        <v>311.0589470000001</v>
      </c>
      <c r="J207" s="79">
        <v>609</v>
      </c>
      <c r="K207" s="71">
        <f t="shared" si="30"/>
        <v>0.41913282863041984</v>
      </c>
      <c r="L207" s="76"/>
      <c r="M207" s="19"/>
      <c r="N207" s="19"/>
      <c r="O207" s="20"/>
    </row>
    <row r="208" spans="2:15" x14ac:dyDescent="0.25">
      <c r="B208" s="16"/>
      <c r="C208" s="19"/>
      <c r="D208" s="19"/>
      <c r="E208" s="76"/>
      <c r="F208" s="79" t="s">
        <v>29</v>
      </c>
      <c r="G208" s="71">
        <f t="shared" si="29"/>
        <v>1</v>
      </c>
      <c r="H208" s="65">
        <v>22.112483000000001</v>
      </c>
      <c r="I208" s="65">
        <v>22.112483000000001</v>
      </c>
      <c r="J208" s="79">
        <v>274</v>
      </c>
      <c r="K208" s="71">
        <f t="shared" si="30"/>
        <v>0.18857536132140398</v>
      </c>
      <c r="L208" s="76"/>
      <c r="M208" s="19"/>
      <c r="N208" s="19"/>
      <c r="O208" s="20"/>
    </row>
    <row r="209" spans="2:15" x14ac:dyDescent="0.25">
      <c r="B209" s="16"/>
      <c r="C209" s="19"/>
      <c r="D209" s="19"/>
      <c r="E209" s="76"/>
      <c r="F209" s="107" t="s">
        <v>0</v>
      </c>
      <c r="G209" s="70">
        <f t="shared" si="29"/>
        <v>0.56989413734698813</v>
      </c>
      <c r="H209" s="66">
        <f t="shared" ref="H209:J209" si="31">SUM(H205:H208)</f>
        <v>689.16939000000025</v>
      </c>
      <c r="I209" s="66">
        <f t="shared" si="31"/>
        <v>392.75359500000013</v>
      </c>
      <c r="J209" s="80">
        <f t="shared" si="31"/>
        <v>1453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5"/>
      <c r="F210" s="119" t="s">
        <v>91</v>
      </c>
      <c r="G210" s="119"/>
      <c r="H210" s="119"/>
      <c r="I210" s="119"/>
      <c r="J210" s="119"/>
      <c r="K210" s="119"/>
      <c r="L210" s="5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C120:N121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1:G81"/>
    <mergeCell ref="F88:K88"/>
    <mergeCell ref="F89:G89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19" priority="5" operator="equal">
      <formula>0</formula>
    </cfRule>
  </conditionalFormatting>
  <conditionalFormatting sqref="I101">
    <cfRule type="cellIs" dxfId="18" priority="3" operator="equal">
      <formula>0</formula>
    </cfRule>
  </conditionalFormatting>
  <conditionalFormatting sqref="I150">
    <cfRule type="cellIs" dxfId="17" priority="2" operator="equal">
      <formula>0</formula>
    </cfRule>
  </conditionalFormatting>
  <conditionalFormatting sqref="I199">
    <cfRule type="cellIs" dxfId="16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212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6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61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855.9 millones, lo que equivale a un avance en la ejecución del presupuesto del 55.1%. Por niveles de gobierno, el Gobierno Nacional viene ejecutando el 66.5% de su presupuesto para esta región, seguido del Gobierno Regional (42.3%) y de los gobiernos locales que en conjunto tienen una ejecución del 55.3%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ht="15" customHeight="1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76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338.01865199999997</v>
      </c>
      <c r="H16" s="7">
        <v>224.813624</v>
      </c>
      <c r="I16" s="8">
        <f>+H16/G16</f>
        <v>0.66509236300960106</v>
      </c>
      <c r="J16" s="7">
        <v>325.99681299999997</v>
      </c>
      <c r="K16" s="7">
        <v>247.554778</v>
      </c>
      <c r="L16" s="8">
        <f t="shared" ref="L16:L19" si="0">+K16/J16</f>
        <v>0.75937790839691433</v>
      </c>
      <c r="M16" s="56">
        <f>+(I16-L16)*100</f>
        <v>-9.4285545387313263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307.01791400000002</v>
      </c>
      <c r="H17" s="7">
        <v>129.72078999999999</v>
      </c>
      <c r="I17" s="8">
        <f t="shared" ref="I17:I19" si="1">+H17/G17</f>
        <v>0.42251863518296195</v>
      </c>
      <c r="J17" s="7">
        <v>222.46881300000001</v>
      </c>
      <c r="K17" s="7">
        <v>199.65419700000001</v>
      </c>
      <c r="L17" s="8">
        <f t="shared" si="0"/>
        <v>0.89744802567000703</v>
      </c>
      <c r="M17" s="56">
        <f t="shared" ref="M17:M19" si="2">+(I17-L17)*100</f>
        <v>-47.492939048704507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907.25973099999999</v>
      </c>
      <c r="H18" s="7">
        <v>501.32180199999999</v>
      </c>
      <c r="I18" s="8">
        <f t="shared" si="1"/>
        <v>0.55256701567414768</v>
      </c>
      <c r="J18" s="7">
        <v>713.21633999999995</v>
      </c>
      <c r="K18" s="7">
        <v>471.10338999999999</v>
      </c>
      <c r="L18" s="8">
        <f t="shared" si="0"/>
        <v>0.66053364677539506</v>
      </c>
      <c r="M18" s="56">
        <f t="shared" si="2"/>
        <v>-10.796663110124738</v>
      </c>
      <c r="N18" s="19"/>
      <c r="O18" s="20"/>
    </row>
    <row r="19" spans="2:15" x14ac:dyDescent="0.25">
      <c r="B19" s="16"/>
      <c r="C19" s="19"/>
      <c r="E19" s="62" t="s">
        <v>0</v>
      </c>
      <c r="F19" s="50"/>
      <c r="G19" s="7">
        <f t="shared" ref="G19:H19" si="3">SUM(G16:G18)</f>
        <v>1552.2962969999999</v>
      </c>
      <c r="H19" s="63">
        <f t="shared" si="3"/>
        <v>855.8562159999999</v>
      </c>
      <c r="I19" s="8">
        <f t="shared" si="1"/>
        <v>0.5513484878202991</v>
      </c>
      <c r="J19" s="7">
        <f t="shared" ref="J19:K19" si="4">SUM(J16:J18)</f>
        <v>1261.6819659999999</v>
      </c>
      <c r="K19" s="7">
        <f t="shared" si="4"/>
        <v>918.312365</v>
      </c>
      <c r="L19" s="8">
        <f t="shared" si="0"/>
        <v>0.72784773797741675</v>
      </c>
      <c r="M19" s="56">
        <f t="shared" si="2"/>
        <v>-17.649925015711766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56.9%, mientras que para los proyectos del tipo social se registra un avance del 54.0% a dos meses de culminar el año 2017. Cabe resaltar que estos dos tipos de proyectos absorben el 94.2%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635.66153999999983</v>
      </c>
      <c r="I28" s="71">
        <f>+H28/H$32</f>
        <v>0.40949755612281791</v>
      </c>
      <c r="J28" s="65">
        <v>361.78927500000009</v>
      </c>
      <c r="K28" s="71">
        <f>+J28/H28</f>
        <v>0.56915394786980533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826.79306999999994</v>
      </c>
      <c r="I29" s="71">
        <f t="shared" ref="I29:I31" si="5">+H29/H$32</f>
        <v>0.53262580835751361</v>
      </c>
      <c r="J29" s="65">
        <v>446.83736099999999</v>
      </c>
      <c r="K29" s="71">
        <f t="shared" ref="K29:K32" si="6">+J29/H29</f>
        <v>0.54044642754443994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41.045105999999997</v>
      </c>
      <c r="I30" s="71">
        <f t="shared" si="5"/>
        <v>2.6441540883222245E-2</v>
      </c>
      <c r="J30" s="65">
        <v>25.217080999999997</v>
      </c>
      <c r="K30" s="71">
        <f t="shared" si="6"/>
        <v>0.61437485384981094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48.796580999999996</v>
      </c>
      <c r="I31" s="71">
        <f t="shared" si="5"/>
        <v>3.1435094636446205E-2</v>
      </c>
      <c r="J31" s="65">
        <v>22.012497</v>
      </c>
      <c r="K31" s="71">
        <f t="shared" si="6"/>
        <v>0.45110736344417246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54">
        <f>SUM(H28:H31)</f>
        <v>1552.2962969999999</v>
      </c>
      <c r="I32" s="70">
        <f>SUM(I28:I31)</f>
        <v>1</v>
      </c>
      <c r="J32" s="66">
        <f>SUM(J28:J31)</f>
        <v>855.85621400000014</v>
      </c>
      <c r="K32" s="70">
        <f t="shared" si="6"/>
        <v>0.55134848653188551</v>
      </c>
      <c r="L32" s="5"/>
      <c r="M32" s="76"/>
      <c r="N32" s="76"/>
      <c r="O32" s="20"/>
    </row>
    <row r="33" spans="2:15" x14ac:dyDescent="0.25">
      <c r="B33" s="16"/>
      <c r="C33" s="19"/>
      <c r="E33" s="11"/>
      <c r="F33" s="119" t="s">
        <v>91</v>
      </c>
      <c r="G33" s="119"/>
      <c r="H33" s="119"/>
      <c r="I33" s="119"/>
      <c r="J33" s="119"/>
      <c r="K33" s="119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61.3%, del mismo modo para proyectos SANEAMIENTO se tiene un nivel de avance de 57.3%. Cabe destacar que solo estos dos sectores concentran el 54.5%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50</v>
      </c>
      <c r="G41" s="74"/>
      <c r="H41" s="63">
        <v>494.47982200000001</v>
      </c>
      <c r="I41" s="71">
        <f>+H41/H$49</f>
        <v>0.31854731790292989</v>
      </c>
      <c r="J41" s="65">
        <v>303.25619100000006</v>
      </c>
      <c r="K41" s="71">
        <f>+J41/H41</f>
        <v>0.61328324737991036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51</v>
      </c>
      <c r="G42" s="74"/>
      <c r="H42" s="63">
        <v>351.30573699999997</v>
      </c>
      <c r="I42" s="71">
        <f t="shared" ref="I42:I48" si="7">+H42/H$49</f>
        <v>0.22631358309553443</v>
      </c>
      <c r="J42" s="65">
        <v>201.22089099999999</v>
      </c>
      <c r="K42" s="71">
        <f t="shared" ref="K42:K49" si="8">+J42/H42</f>
        <v>0.57277997427067362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52</v>
      </c>
      <c r="G43" s="74"/>
      <c r="H43" s="63">
        <v>339.85631400000005</v>
      </c>
      <c r="I43" s="71">
        <f t="shared" si="7"/>
        <v>0.21893778569002151</v>
      </c>
      <c r="J43" s="65">
        <v>182.40091899999999</v>
      </c>
      <c r="K43" s="71">
        <f t="shared" si="8"/>
        <v>0.53670010379739463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61</v>
      </c>
      <c r="G44" s="74"/>
      <c r="H44" s="63">
        <v>101.256219</v>
      </c>
      <c r="I44" s="71">
        <f t="shared" si="7"/>
        <v>6.522995590190471E-2</v>
      </c>
      <c r="J44" s="65">
        <v>42.566062999999993</v>
      </c>
      <c r="K44" s="71">
        <f t="shared" si="8"/>
        <v>0.42037973983602916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53</v>
      </c>
      <c r="G45" s="74"/>
      <c r="H45" s="63">
        <v>60.380448999999999</v>
      </c>
      <c r="I45" s="71">
        <f t="shared" si="7"/>
        <v>3.889750243989662E-2</v>
      </c>
      <c r="J45" s="65">
        <v>20.082267999999999</v>
      </c>
      <c r="K45" s="71">
        <f t="shared" si="8"/>
        <v>0.33259553932763897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56</v>
      </c>
      <c r="G46" s="74"/>
      <c r="H46" s="63">
        <v>48.796580999999996</v>
      </c>
      <c r="I46" s="71">
        <f t="shared" si="7"/>
        <v>3.1435094636446191E-2</v>
      </c>
      <c r="J46" s="65">
        <v>22.012497</v>
      </c>
      <c r="K46" s="71">
        <f t="shared" si="8"/>
        <v>0.45110736344417246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63</v>
      </c>
      <c r="G47" s="74"/>
      <c r="H47" s="63">
        <v>39.394703999999997</v>
      </c>
      <c r="I47" s="71">
        <f t="shared" si="7"/>
        <v>2.5378340511495782E-2</v>
      </c>
      <c r="J47" s="65">
        <v>24.777038999999998</v>
      </c>
      <c r="K47" s="71">
        <f t="shared" si="8"/>
        <v>0.62894339807706134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3">
        <v>116.82647099999998</v>
      </c>
      <c r="I48" s="71">
        <f t="shared" si="7"/>
        <v>7.5260419821770633E-2</v>
      </c>
      <c r="J48" s="65">
        <v>59.540345999999992</v>
      </c>
      <c r="K48" s="71">
        <f t="shared" si="8"/>
        <v>0.50964773214796499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54">
        <f>SUM(H41:H48)</f>
        <v>1552.2962970000003</v>
      </c>
      <c r="I49" s="70">
        <f>SUM(I41:I48)</f>
        <v>0.99999999999999989</v>
      </c>
      <c r="J49" s="66">
        <f>SUM(J41:J48)</f>
        <v>855.85621400000002</v>
      </c>
      <c r="K49" s="70">
        <f t="shared" si="8"/>
        <v>0.55134848653188528</v>
      </c>
      <c r="L49" s="5"/>
      <c r="M49" s="76"/>
      <c r="N49" s="76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1,931  proyectos presupuestados para el 2017, 501 no cuentan con ningún avance en ejecución del gasto, mientras que 330 (17.1% de proyectos) no superan el 50,0% de ejecución, 753 proyectos (39.0% del total) tienen un nivel de ejecución mayor al 50,0% pero no culminan al 100% y 347 proyectos por S/ 21.4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20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20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20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20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161.79006999999999</v>
      </c>
      <c r="I58" s="63">
        <v>0</v>
      </c>
      <c r="J58" s="106">
        <v>501</v>
      </c>
      <c r="K58" s="71">
        <f>+J58/J$62</f>
        <v>0.25945106162610049</v>
      </c>
      <c r="L58" s="76"/>
      <c r="M58" s="81">
        <f>SUM(J59:J61)</f>
        <v>1430</v>
      </c>
      <c r="N58" s="76"/>
      <c r="O58" s="20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0.23091536797852882</v>
      </c>
      <c r="H59" s="63">
        <v>494.16835699999984</v>
      </c>
      <c r="I59" s="63">
        <v>114.11106799999996</v>
      </c>
      <c r="J59" s="106">
        <v>330</v>
      </c>
      <c r="K59" s="71">
        <f t="shared" ref="K59:K61" si="10">+J59/J$62</f>
        <v>0.17089590885551528</v>
      </c>
      <c r="L59" s="76"/>
      <c r="M59" s="76"/>
      <c r="N59" s="76"/>
      <c r="O59" s="20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0.82330594112056021</v>
      </c>
      <c r="H60" s="63">
        <v>874.91739099999961</v>
      </c>
      <c r="I60" s="63">
        <v>720.32468599999982</v>
      </c>
      <c r="J60" s="106">
        <v>753</v>
      </c>
      <c r="K60" s="71">
        <f t="shared" si="10"/>
        <v>0.38995339202485757</v>
      </c>
      <c r="L60" s="76"/>
      <c r="M60" s="76"/>
      <c r="N60" s="76"/>
      <c r="O60" s="20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21.420478999999983</v>
      </c>
      <c r="I61" s="63">
        <v>21.420478999999983</v>
      </c>
      <c r="J61" s="106">
        <v>347</v>
      </c>
      <c r="K61" s="71">
        <f t="shared" si="10"/>
        <v>0.17969963749352666</v>
      </c>
      <c r="L61" s="76"/>
      <c r="M61" s="76"/>
      <c r="N61" s="76"/>
      <c r="O61" s="20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0.55134849877181669</v>
      </c>
      <c r="H62" s="54">
        <f t="shared" ref="H62:J62" si="11">SUM(H58:H61)</f>
        <v>1552.2962969999994</v>
      </c>
      <c r="I62" s="54">
        <f t="shared" si="11"/>
        <v>855.85623299999975</v>
      </c>
      <c r="J62" s="77">
        <f t="shared" si="11"/>
        <v>1931</v>
      </c>
      <c r="K62" s="70">
        <f>SUM(K58:K61)</f>
        <v>1</v>
      </c>
      <c r="L62" s="76"/>
      <c r="M62" s="76"/>
      <c r="N62" s="76"/>
      <c r="O62" s="20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73.6%, mientras que para los proyectos del tipo social se registra un avance del 53.3% a dos meses de culminar el año 2017. Cabe resaltar que estos dos tipos de proyectos absorben el 98.3%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231.59704000000002</v>
      </c>
      <c r="I77" s="71">
        <f>+H77/$H$81</f>
        <v>0.68516053368557905</v>
      </c>
      <c r="J77" s="65">
        <v>170.47347099999999</v>
      </c>
      <c r="K77" s="71">
        <f>+J77/H77</f>
        <v>0.73607793519295395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100.56577700000003</v>
      </c>
      <c r="I78" s="71">
        <f>+H78/$H$81</f>
        <v>0.2975154666908737</v>
      </c>
      <c r="J78" s="65">
        <v>53.620470000000005</v>
      </c>
      <c r="K78" s="71">
        <f t="shared" ref="K78:K81" si="12">+J78/H78</f>
        <v>0.53318804467647074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5.7975589999999997</v>
      </c>
      <c r="I79" s="71">
        <f>+H79/$H$81</f>
        <v>1.7151594936246298E-2</v>
      </c>
      <c r="J79" s="65">
        <v>0.70980899999999991</v>
      </c>
      <c r="K79" s="71">
        <f t="shared" si="12"/>
        <v>0.12243238921760002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5.8276000000000001E-2</v>
      </c>
      <c r="I80" s="71">
        <f>+H80/$H$81</f>
        <v>1.7240468730110196E-4</v>
      </c>
      <c r="J80" s="65">
        <v>9.8720000000000006E-3</v>
      </c>
      <c r="K80" s="71">
        <f t="shared" si="12"/>
        <v>0.16940078248335508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338.01865199999997</v>
      </c>
      <c r="I81" s="70">
        <f>+H81/$H$81</f>
        <v>1</v>
      </c>
      <c r="J81" s="66">
        <f>SUM(J77:J80)</f>
        <v>224.81362200000001</v>
      </c>
      <c r="K81" s="70">
        <f t="shared" si="12"/>
        <v>0.66509235709276782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79.2%, del mismo modo para proyectos EDUCACION se tiene un nivel de avance de 53.2%. Cabe destacar que solo estos dos sectores concentran el 85.1%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50</v>
      </c>
      <c r="G90" s="74"/>
      <c r="H90" s="65">
        <v>189.36695600000002</v>
      </c>
      <c r="I90" s="71">
        <f t="shared" ref="I90:I97" si="13">+H90/$H$98</f>
        <v>0.56022635105946761</v>
      </c>
      <c r="J90" s="65">
        <v>150.008757</v>
      </c>
      <c r="K90" s="71">
        <f>+J90/H90</f>
        <v>0.79215909770445903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52</v>
      </c>
      <c r="G91" s="74"/>
      <c r="H91" s="65">
        <v>98.431076000000004</v>
      </c>
      <c r="I91" s="71">
        <f t="shared" si="13"/>
        <v>0.2912001317607763</v>
      </c>
      <c r="J91" s="65">
        <v>52.373029000000002</v>
      </c>
      <c r="K91" s="71">
        <f t="shared" ref="K91:K98" si="14">+J91/H91</f>
        <v>0.53207819246027543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53</v>
      </c>
      <c r="G92" s="74"/>
      <c r="H92" s="65">
        <v>25.550922</v>
      </c>
      <c r="I92" s="71">
        <f t="shared" si="13"/>
        <v>7.5590272456325866E-2</v>
      </c>
      <c r="J92" s="65">
        <v>10.233727</v>
      </c>
      <c r="K92" s="71">
        <f t="shared" si="14"/>
        <v>0.40052280696563514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54</v>
      </c>
      <c r="G93" s="74"/>
      <c r="H93" s="65">
        <v>5.4432700000000001</v>
      </c>
      <c r="I93" s="71">
        <f t="shared" si="13"/>
        <v>1.6103460468211084E-2</v>
      </c>
      <c r="J93" s="65">
        <v>4.0618780000000001</v>
      </c>
      <c r="K93" s="71">
        <f t="shared" si="14"/>
        <v>0.74622019484611268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64</v>
      </c>
      <c r="G94" s="74"/>
      <c r="H94" s="65">
        <v>2.9024479999999997</v>
      </c>
      <c r="I94" s="71">
        <f t="shared" si="13"/>
        <v>8.5866504195159007E-3</v>
      </c>
      <c r="J94" s="65">
        <v>2.6431149999999999</v>
      </c>
      <c r="K94" s="71">
        <f t="shared" si="14"/>
        <v>0.91065025109838327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62</v>
      </c>
      <c r="G95" s="74"/>
      <c r="H95" s="65">
        <v>2.1242079999999999</v>
      </c>
      <c r="I95" s="71">
        <f t="shared" si="13"/>
        <v>6.2842922644398913E-3</v>
      </c>
      <c r="J95" s="65">
        <v>1.764534</v>
      </c>
      <c r="K95" s="71">
        <f t="shared" si="14"/>
        <v>0.83067853995465613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68</v>
      </c>
      <c r="G96" s="74"/>
      <c r="H96" s="65">
        <v>5.7776209999999999</v>
      </c>
      <c r="I96" s="71">
        <f t="shared" si="13"/>
        <v>1.7092610025555628E-2</v>
      </c>
      <c r="J96" s="65">
        <v>1.70225</v>
      </c>
      <c r="K96" s="71">
        <f t="shared" si="14"/>
        <v>0.29462818693022613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8.4221509999999977</v>
      </c>
      <c r="I97" s="71">
        <f t="shared" si="13"/>
        <v>2.4916231545707712E-2</v>
      </c>
      <c r="J97" s="65">
        <v>2.026332</v>
      </c>
      <c r="K97" s="71">
        <f t="shared" si="14"/>
        <v>0.24059554382247486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338.01865200000003</v>
      </c>
      <c r="I98" s="70">
        <f>SUM(I90:I97)</f>
        <v>1</v>
      </c>
      <c r="J98" s="66">
        <f>SUM(J90:J97)</f>
        <v>224.81362199999998</v>
      </c>
      <c r="K98" s="70">
        <f t="shared" si="14"/>
        <v>0.66509235709276771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275  proyectos presupuestados para el 2017, 102 no cuentan con ningún avance en ejecución del gasto, mientras que 58 (21.1% de proyectos) no superan el 50,0% de ejecución, 101 proyectos (36.7% del total) tienen un nivel de ejecución mayor al 50,0% pero no culminan al 100% y 14 proyectos por S/ 0.8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34.906170000000003</v>
      </c>
      <c r="I107" s="65">
        <v>0</v>
      </c>
      <c r="J107" s="79">
        <v>102</v>
      </c>
      <c r="K107" s="71">
        <f>+J107/$J$111</f>
        <v>0.37090909090909091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0.19293180301197632</v>
      </c>
      <c r="H108" s="65">
        <v>66.150985999999989</v>
      </c>
      <c r="I108" s="65">
        <v>12.762629000000002</v>
      </c>
      <c r="J108" s="79">
        <v>58</v>
      </c>
      <c r="K108" s="71">
        <f>+J108/$J$111</f>
        <v>0.21090909090909091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0.89452691606917434</v>
      </c>
      <c r="H109" s="65">
        <v>236.17867300000003</v>
      </c>
      <c r="I109" s="65">
        <v>211.26818</v>
      </c>
      <c r="J109" s="79">
        <v>101</v>
      </c>
      <c r="K109" s="71">
        <f>+J109/$J$111</f>
        <v>0.36727272727272725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0.78282300000000005</v>
      </c>
      <c r="I110" s="65">
        <v>0.78282300000000005</v>
      </c>
      <c r="J110" s="79">
        <v>14</v>
      </c>
      <c r="K110" s="71">
        <f>+J110/$J$111</f>
        <v>5.0909090909090911E-2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0.66509238667693404</v>
      </c>
      <c r="H111" s="66">
        <f t="shared" ref="H111:J111" si="16">SUM(H107:H110)</f>
        <v>338.01865200000003</v>
      </c>
      <c r="I111" s="66">
        <f t="shared" si="16"/>
        <v>224.81363200000001</v>
      </c>
      <c r="J111" s="80">
        <f t="shared" si="16"/>
        <v>275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38.4%, mientras que para los proyectos del tipo social se registra un avance del 43.2% a dos meses de culminar el año 2017. Cabe resaltar que estos dos tipos de proyectos absorben el 97.1%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55.280743000000001</v>
      </c>
      <c r="I126" s="71">
        <f>+H126/H$130</f>
        <v>0.1800570601232083</v>
      </c>
      <c r="J126" s="65">
        <v>21.240143999999997</v>
      </c>
      <c r="K126" s="71">
        <f>+J126/H126</f>
        <v>0.38422320047326419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242.70921800000002</v>
      </c>
      <c r="I127" s="71">
        <f t="shared" ref="I127:I129" si="17">+H127/H$130</f>
        <v>0.79053764269924653</v>
      </c>
      <c r="J127" s="65">
        <v>104.92394999999999</v>
      </c>
      <c r="K127" s="71">
        <f t="shared" ref="K127:K130" si="18">+J127/H127</f>
        <v>0.43230311095971635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2.4992519999999998</v>
      </c>
      <c r="I128" s="71">
        <f t="shared" si="17"/>
        <v>8.1404109859205143E-3</v>
      </c>
      <c r="J128" s="65">
        <v>1.8547979999999999</v>
      </c>
      <c r="K128" s="71">
        <f t="shared" si="18"/>
        <v>0.74214124866159958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6.5287009999999999</v>
      </c>
      <c r="I129" s="71">
        <f t="shared" si="17"/>
        <v>2.1264886191624633E-2</v>
      </c>
      <c r="J129" s="65">
        <v>1.7018979999999999</v>
      </c>
      <c r="K129" s="71">
        <f t="shared" si="18"/>
        <v>0.2606794215265793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307.01791400000002</v>
      </c>
      <c r="I130" s="70">
        <f>SUM(I126:I129)</f>
        <v>1</v>
      </c>
      <c r="J130" s="66">
        <f>SUM(J126:J129)</f>
        <v>129.72078999999999</v>
      </c>
      <c r="K130" s="70">
        <f t="shared" si="18"/>
        <v>0.42251863518296195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43.3%, del mismo modo para proyectos SANEAMIENTO se tiene un nivel de avance de 45.3%. Cabe destacar que solo estos dos sectores concentran el 51.7%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52</v>
      </c>
      <c r="G139" s="74"/>
      <c r="H139" s="65">
        <v>86.180581000000004</v>
      </c>
      <c r="I139" s="71">
        <f>+H139/H$147</f>
        <v>0.28070212541408895</v>
      </c>
      <c r="J139" s="65">
        <v>37.334368999999995</v>
      </c>
      <c r="K139" s="71">
        <f>+J139/H139</f>
        <v>0.43321092253949872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51</v>
      </c>
      <c r="G140" s="74"/>
      <c r="H140" s="65">
        <v>72.51201300000001</v>
      </c>
      <c r="I140" s="71">
        <f t="shared" ref="I140:I146" si="19">+H140/H$147</f>
        <v>0.23618170045934189</v>
      </c>
      <c r="J140" s="65">
        <v>32.853580000000001</v>
      </c>
      <c r="K140" s="71">
        <f t="shared" ref="K140:K147" si="20">+J140/H140</f>
        <v>0.45307775416467883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61</v>
      </c>
      <c r="G141" s="74"/>
      <c r="H141" s="65">
        <v>77.716560999999999</v>
      </c>
      <c r="I141" s="71">
        <f t="shared" si="19"/>
        <v>0.25313363636494507</v>
      </c>
      <c r="J141" s="65">
        <v>32.019687999999995</v>
      </c>
      <c r="K141" s="71">
        <f t="shared" si="20"/>
        <v>0.41200598158222668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50</v>
      </c>
      <c r="G142" s="74"/>
      <c r="H142" s="65">
        <v>32.310578</v>
      </c>
      <c r="I142" s="71">
        <f t="shared" si="19"/>
        <v>0.10524004146546312</v>
      </c>
      <c r="J142" s="65">
        <v>13.326176999999999</v>
      </c>
      <c r="K142" s="71">
        <f t="shared" si="20"/>
        <v>0.41244006838874869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53</v>
      </c>
      <c r="G143" s="74"/>
      <c r="H143" s="65">
        <v>9.8659730000000003</v>
      </c>
      <c r="I143" s="71">
        <f t="shared" si="19"/>
        <v>3.2134844743945457E-2</v>
      </c>
      <c r="J143" s="65">
        <v>4.2274620000000001</v>
      </c>
      <c r="K143" s="71">
        <f>+J143/H143</f>
        <v>0.42848911100810838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70</v>
      </c>
      <c r="G144" s="74"/>
      <c r="H144" s="65">
        <v>6.3000629999999997</v>
      </c>
      <c r="I144" s="71">
        <f t="shared" si="19"/>
        <v>2.0520180460870431E-2</v>
      </c>
      <c r="J144" s="65">
        <v>2.716313</v>
      </c>
      <c r="K144" s="71">
        <f t="shared" si="20"/>
        <v>0.43115648208597279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64</v>
      </c>
      <c r="G145" s="74"/>
      <c r="H145" s="65">
        <v>2.8007179999999998</v>
      </c>
      <c r="I145" s="71">
        <f t="shared" si="19"/>
        <v>9.122327630693235E-3</v>
      </c>
      <c r="J145" s="65">
        <v>2.504324</v>
      </c>
      <c r="K145" s="71">
        <f t="shared" si="20"/>
        <v>0.89417213728765277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19.331427000000001</v>
      </c>
      <c r="I146" s="71">
        <f t="shared" si="19"/>
        <v>6.2965143460651601E-2</v>
      </c>
      <c r="J146" s="65">
        <v>4.7388769999999996</v>
      </c>
      <c r="K146" s="71">
        <f t="shared" si="20"/>
        <v>0.24513849908752205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307.01791400000008</v>
      </c>
      <c r="I147" s="70">
        <f>SUM(I139:I146)</f>
        <v>0.99999999999999978</v>
      </c>
      <c r="J147" s="66">
        <f>SUM(J139:J146)</f>
        <v>129.72078999999999</v>
      </c>
      <c r="K147" s="70">
        <f t="shared" si="20"/>
        <v>0.42251863518296184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236  proyectos presupuestados para el 2017, 48 no cuentan con ningún avance en ejecución del gasto, mientras que 63 (26.7% de proyectos) no superan el 50,0% de ejecución, 87 proyectos (36.9% del total) tienen un nivel de ejecución mayor al 50,0% pero no culminan al 100% y 38 proyectos por S/ 1.7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76"/>
      <c r="F152" s="76"/>
      <c r="G152" s="76"/>
      <c r="H152" s="76"/>
      <c r="I152" s="76"/>
      <c r="J152" s="76"/>
      <c r="K152" s="76"/>
      <c r="L152" s="76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15.750211999999996</v>
      </c>
      <c r="I156" s="65">
        <v>0</v>
      </c>
      <c r="J156" s="79">
        <v>48</v>
      </c>
      <c r="K156" s="71">
        <f>+J156/J$160</f>
        <v>0.20338983050847459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0.24146254975977746</v>
      </c>
      <c r="H157" s="65">
        <v>178.20718799999997</v>
      </c>
      <c r="I157" s="65">
        <v>43.030362000000011</v>
      </c>
      <c r="J157" s="79">
        <v>63</v>
      </c>
      <c r="K157" s="71">
        <f t="shared" ref="K157:K159" si="22">+J157/J$160</f>
        <v>0.26694915254237289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0.76319608180803666</v>
      </c>
      <c r="H158" s="65">
        <v>111.358301</v>
      </c>
      <c r="I158" s="65">
        <v>84.988218999999972</v>
      </c>
      <c r="J158" s="79">
        <v>87</v>
      </c>
      <c r="K158" s="71">
        <f t="shared" si="22"/>
        <v>0.36864406779661019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1.7022130000000002</v>
      </c>
      <c r="I159" s="65">
        <v>1.7022130000000002</v>
      </c>
      <c r="J159" s="79">
        <v>38</v>
      </c>
      <c r="K159" s="71">
        <f t="shared" si="22"/>
        <v>0.16101694915254236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0.42251864821151769</v>
      </c>
      <c r="H160" s="66">
        <f t="shared" ref="H160:J160" si="23">SUM(H156:H159)</f>
        <v>307.01791399999996</v>
      </c>
      <c r="I160" s="66">
        <f t="shared" si="23"/>
        <v>129.72079399999998</v>
      </c>
      <c r="J160" s="80">
        <f t="shared" si="23"/>
        <v>236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11"/>
      <c r="F161" s="119" t="s">
        <v>91</v>
      </c>
      <c r="G161" s="119"/>
      <c r="H161" s="119"/>
      <c r="I161" s="119"/>
      <c r="J161" s="119"/>
      <c r="K161" s="119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48.8%, mientras que para los proyectos del tipo social se registra un avance del 59.6% a dos meses de culminar el año 2017. Cabe resaltar que estos dos tipos de proyectos absorben el 91.7%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348.78375699999987</v>
      </c>
      <c r="I175" s="71">
        <f>+H175/H$179</f>
        <v>0.38443650156892051</v>
      </c>
      <c r="J175" s="65">
        <v>170.07566000000006</v>
      </c>
      <c r="K175" s="71">
        <f>+J175/H175</f>
        <v>0.48762494407100537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483.51807499999995</v>
      </c>
      <c r="I176" s="71">
        <f>+H176/H$179</f>
        <v>0.53294338818174658</v>
      </c>
      <c r="J176" s="65">
        <v>288.29294099999998</v>
      </c>
      <c r="K176" s="71">
        <f t="shared" ref="K176:K179" si="24">+J176/H176</f>
        <v>0.59624025637511069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32.748294999999999</v>
      </c>
      <c r="I177" s="71">
        <f t="shared" ref="I177:I178" si="25">+H177/H$179</f>
        <v>3.6095832186780925E-2</v>
      </c>
      <c r="J177" s="65">
        <v>22.652473999999998</v>
      </c>
      <c r="K177" s="71">
        <f t="shared" si="24"/>
        <v>0.69171460682151542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42.209603999999999</v>
      </c>
      <c r="I178" s="71">
        <f t="shared" si="25"/>
        <v>4.6524278062551862E-2</v>
      </c>
      <c r="J178" s="65">
        <v>20.300726999999998</v>
      </c>
      <c r="K178" s="71">
        <f t="shared" si="24"/>
        <v>0.4809504254055546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907.25973099999987</v>
      </c>
      <c r="I179" s="70">
        <f>SUM(I175:I178)</f>
        <v>0.99999999999999989</v>
      </c>
      <c r="J179" s="66">
        <f>SUM(J175:J178)</f>
        <v>501.32180199999999</v>
      </c>
      <c r="K179" s="70">
        <f t="shared" si="24"/>
        <v>0.55256701567414779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60.5%, del mismo modo para proyectos TRANSPORTE se tiene un nivel de avance de 51.3%. Cabe destacar que solo estos dos sectores concentran el 60.7%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277.80409999999995</v>
      </c>
      <c r="I188" s="71">
        <f>+H188/H$196</f>
        <v>0.30620129000302782</v>
      </c>
      <c r="J188" s="65">
        <v>168.072901</v>
      </c>
      <c r="K188" s="71">
        <f>+J188/H188</f>
        <v>0.60500511331546236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50</v>
      </c>
      <c r="G189" s="74"/>
      <c r="H189" s="65">
        <v>272.80228799999998</v>
      </c>
      <c r="I189" s="71">
        <f t="shared" ref="I189:I195" si="26">+H189/H$196</f>
        <v>0.30068819179190492</v>
      </c>
      <c r="J189" s="65">
        <v>139.92125700000003</v>
      </c>
      <c r="K189" s="71">
        <f t="shared" ref="K189:K191" si="27">+J189/H189</f>
        <v>0.51290353180615567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52</v>
      </c>
      <c r="G190" s="74"/>
      <c r="H190" s="65">
        <v>155.24465700000002</v>
      </c>
      <c r="I190" s="71">
        <f t="shared" si="26"/>
        <v>0.17111379651876124</v>
      </c>
      <c r="J190" s="65">
        <v>92.69352099999999</v>
      </c>
      <c r="K190" s="71">
        <f t="shared" si="27"/>
        <v>0.59708026537750658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63</v>
      </c>
      <c r="G191" s="74"/>
      <c r="H191" s="65">
        <v>32.748294999999999</v>
      </c>
      <c r="I191" s="71">
        <f t="shared" si="26"/>
        <v>3.6095832186780932E-2</v>
      </c>
      <c r="J191" s="65">
        <v>22.652473999999998</v>
      </c>
      <c r="K191" s="71">
        <f t="shared" si="27"/>
        <v>0.69171460682151542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56</v>
      </c>
      <c r="G192" s="74"/>
      <c r="H192" s="65">
        <v>42.209603999999999</v>
      </c>
      <c r="I192" s="71">
        <f t="shared" si="26"/>
        <v>4.6524278062551869E-2</v>
      </c>
      <c r="J192" s="65">
        <v>20.300726999999998</v>
      </c>
      <c r="K192" s="71">
        <f>+J192/H192</f>
        <v>0.4809504254055546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70</v>
      </c>
      <c r="G193" s="74"/>
      <c r="H193" s="65">
        <v>22.357455999999999</v>
      </c>
      <c r="I193" s="71">
        <f t="shared" si="26"/>
        <v>2.4642839570711648E-2</v>
      </c>
      <c r="J193" s="65">
        <v>13.829191000000002</v>
      </c>
      <c r="K193" s="71">
        <f t="shared" ref="K193:K196" si="28">+J193/H193</f>
        <v>0.61854940025376781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54</v>
      </c>
      <c r="G194" s="74"/>
      <c r="H194" s="65">
        <v>21.402660000000001</v>
      </c>
      <c r="I194" s="71">
        <f t="shared" si="26"/>
        <v>2.3590444134900114E-2</v>
      </c>
      <c r="J194" s="65">
        <v>13.282781999999999</v>
      </c>
      <c r="K194" s="71">
        <f t="shared" si="28"/>
        <v>0.62061360597234172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82.690670999999995</v>
      </c>
      <c r="I195" s="71">
        <f t="shared" si="26"/>
        <v>9.1143327731361662E-2</v>
      </c>
      <c r="J195" s="65">
        <v>30.568949000000011</v>
      </c>
      <c r="K195" s="71">
        <f t="shared" si="28"/>
        <v>0.36967832804259154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907.25973099999976</v>
      </c>
      <c r="I196" s="70">
        <f>SUM(I188:I195)</f>
        <v>1.0000000000000002</v>
      </c>
      <c r="J196" s="66">
        <f>SUM(J188:J195)</f>
        <v>501.32180199999999</v>
      </c>
      <c r="K196" s="70">
        <f t="shared" si="28"/>
        <v>0.55256701567414779</v>
      </c>
      <c r="L196" s="5"/>
      <c r="M196" s="76"/>
      <c r="N196" s="76"/>
      <c r="O196" s="20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1,420  proyectos presupuestados para el 2017, 351 no cuentan con ningún avance en ejecución del gasto, mientras que 209 (14.7% de proyectos) no superan el 50,0% de ejecución, 565 proyectos (39.8% del total) tienen un nivel de ejecución mayor al 50,0% pero no culminan al 100% y 295 proyectos por S/ 18.9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19"/>
      <c r="E201" s="76"/>
      <c r="F201" s="76"/>
      <c r="G201" s="76"/>
      <c r="H201" s="76"/>
      <c r="I201" s="76"/>
      <c r="J201" s="76"/>
      <c r="K201" s="76"/>
      <c r="L201" s="76"/>
      <c r="M201" s="19"/>
      <c r="N201" s="19"/>
      <c r="O201" s="20"/>
    </row>
    <row r="202" spans="2:15" x14ac:dyDescent="0.25">
      <c r="B202" s="16"/>
      <c r="C202" s="19"/>
      <c r="D202" s="19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19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19"/>
      <c r="E205" s="76"/>
      <c r="F205" s="79" t="s">
        <v>26</v>
      </c>
      <c r="G205" s="71">
        <f>+I205/H205</f>
        <v>0</v>
      </c>
      <c r="H205" s="65">
        <v>111.13368800000005</v>
      </c>
      <c r="I205" s="65">
        <v>0</v>
      </c>
      <c r="J205" s="79">
        <v>351</v>
      </c>
      <c r="K205" s="71">
        <f>+J205/J$209</f>
        <v>0.2471830985915493</v>
      </c>
      <c r="L205" s="76"/>
      <c r="M205" s="19"/>
      <c r="N205" s="19"/>
      <c r="O205" s="20"/>
    </row>
    <row r="206" spans="2:15" x14ac:dyDescent="0.25">
      <c r="B206" s="16"/>
      <c r="C206" s="19"/>
      <c r="D206" s="19"/>
      <c r="E206" s="76"/>
      <c r="F206" s="79" t="s">
        <v>27</v>
      </c>
      <c r="G206" s="71">
        <f t="shared" ref="G206:G209" si="29">+I206/H206</f>
        <v>0.23344955877959545</v>
      </c>
      <c r="H206" s="65">
        <v>249.81018299999997</v>
      </c>
      <c r="I206" s="65">
        <v>58.318076999999988</v>
      </c>
      <c r="J206" s="79">
        <v>209</v>
      </c>
      <c r="K206" s="71">
        <f t="shared" ref="K206:K208" si="30">+J206/J$209</f>
        <v>0.14718309859154929</v>
      </c>
      <c r="L206" s="76"/>
      <c r="M206" s="19"/>
      <c r="N206" s="19"/>
      <c r="O206" s="20"/>
    </row>
    <row r="207" spans="2:15" x14ac:dyDescent="0.25">
      <c r="B207" s="16"/>
      <c r="C207" s="19"/>
      <c r="D207" s="19"/>
      <c r="E207" s="76"/>
      <c r="F207" s="79" t="s">
        <v>28</v>
      </c>
      <c r="G207" s="71">
        <f t="shared" si="29"/>
        <v>0.80410321151534137</v>
      </c>
      <c r="H207" s="65">
        <v>527.38041699999997</v>
      </c>
      <c r="I207" s="65">
        <v>424.06828699999988</v>
      </c>
      <c r="J207" s="79">
        <v>565</v>
      </c>
      <c r="K207" s="71">
        <f t="shared" si="30"/>
        <v>0.397887323943662</v>
      </c>
      <c r="L207" s="76"/>
      <c r="M207" s="19"/>
      <c r="N207" s="19"/>
      <c r="O207" s="20"/>
    </row>
    <row r="208" spans="2:15" x14ac:dyDescent="0.25">
      <c r="B208" s="16"/>
      <c r="C208" s="19"/>
      <c r="D208" s="19"/>
      <c r="E208" s="76"/>
      <c r="F208" s="79" t="s">
        <v>29</v>
      </c>
      <c r="G208" s="71">
        <f t="shared" si="29"/>
        <v>1</v>
      </c>
      <c r="H208" s="65">
        <v>18.935442999999985</v>
      </c>
      <c r="I208" s="65">
        <v>18.935442999999985</v>
      </c>
      <c r="J208" s="79">
        <v>295</v>
      </c>
      <c r="K208" s="71">
        <f t="shared" si="30"/>
        <v>0.20774647887323944</v>
      </c>
      <c r="L208" s="76"/>
      <c r="M208" s="19"/>
      <c r="N208" s="19"/>
      <c r="O208" s="20"/>
    </row>
    <row r="209" spans="2:15" x14ac:dyDescent="0.25">
      <c r="B209" s="16"/>
      <c r="C209" s="19"/>
      <c r="D209" s="19"/>
      <c r="E209" s="76"/>
      <c r="F209" s="107" t="s">
        <v>0</v>
      </c>
      <c r="G209" s="70">
        <f t="shared" si="29"/>
        <v>0.55256702118524847</v>
      </c>
      <c r="H209" s="66">
        <f t="shared" ref="H209:J209" si="31">SUM(H205:H208)</f>
        <v>907.25973099999999</v>
      </c>
      <c r="I209" s="66">
        <f t="shared" si="31"/>
        <v>501.32180699999981</v>
      </c>
      <c r="J209" s="80">
        <f t="shared" si="31"/>
        <v>1420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F210:K210"/>
    <mergeCell ref="F186:K186"/>
    <mergeCell ref="F187:G187"/>
    <mergeCell ref="F197:K197"/>
    <mergeCell ref="C199:N200"/>
    <mergeCell ref="E202:L202"/>
    <mergeCell ref="F203:K203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F105:K105"/>
    <mergeCell ref="F75:K75"/>
    <mergeCell ref="F76:G76"/>
    <mergeCell ref="F81:G81"/>
    <mergeCell ref="F82:K82"/>
    <mergeCell ref="C84:N85"/>
    <mergeCell ref="E87:L87"/>
    <mergeCell ref="F88:K88"/>
    <mergeCell ref="F89:G89"/>
    <mergeCell ref="F99:K99"/>
    <mergeCell ref="C101:N102"/>
    <mergeCell ref="E104:L104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</mergeCells>
  <conditionalFormatting sqref="I81">
    <cfRule type="cellIs" dxfId="15" priority="5" operator="equal">
      <formula>0</formula>
    </cfRule>
  </conditionalFormatting>
  <conditionalFormatting sqref="I101">
    <cfRule type="cellIs" dxfId="14" priority="3" operator="equal">
      <formula>0</formula>
    </cfRule>
  </conditionalFormatting>
  <conditionalFormatting sqref="I150">
    <cfRule type="cellIs" dxfId="13" priority="2" operator="equal">
      <formula>0</formula>
    </cfRule>
  </conditionalFormatting>
  <conditionalFormatting sqref="I199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12"/>
  <sheetViews>
    <sheetView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4" t="s">
        <v>106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5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25">
      <c r="B3" s="48" t="str">
        <f>+C7</f>
        <v>1. Ejecución del de proyectos de inversión pública en la Región</v>
      </c>
      <c r="C3" s="5"/>
      <c r="D3" s="5"/>
      <c r="E3" s="5"/>
      <c r="F3" s="5"/>
      <c r="G3" s="48"/>
      <c r="H3" s="5"/>
      <c r="I3" s="5" t="str">
        <f>+C118</f>
        <v>3. Ejecución de proyectos de inversión pública por el Gobierno Regional</v>
      </c>
      <c r="J3" s="5"/>
      <c r="K3" s="5"/>
      <c r="L3" s="48"/>
      <c r="M3" s="5"/>
      <c r="N3" s="5"/>
      <c r="O3" s="5"/>
    </row>
    <row r="4" spans="2:15" x14ac:dyDescent="0.25">
      <c r="B4" s="48" t="str">
        <f>+C69</f>
        <v>2. Ejecución de proyectos de inversión pública por el Gobierno Nacional en la región</v>
      </c>
      <c r="C4" s="5"/>
      <c r="D4" s="5"/>
      <c r="E4" s="5"/>
      <c r="F4" s="5"/>
      <c r="G4" s="48"/>
      <c r="H4" s="5"/>
      <c r="I4" s="5" t="str">
        <f>+C167</f>
        <v>4. Ejecución de proyectos de inversión pública por los Gobiernos Locales</v>
      </c>
      <c r="J4" s="5"/>
      <c r="K4" s="5"/>
      <c r="L4" s="48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x14ac:dyDescent="0.25">
      <c r="B7" s="60"/>
      <c r="C7" s="113" t="s">
        <v>34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1"/>
    </row>
    <row r="8" spans="2:15" x14ac:dyDescent="0.25">
      <c r="B8" s="6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61"/>
    </row>
    <row r="9" spans="2:15" ht="15" customHeight="1" x14ac:dyDescent="0.25">
      <c r="B9" s="16"/>
      <c r="C9" s="114" t="str">
        <f>+CONCATENATE("A la fecha en la región Áncash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Áncash se vienen ejecutando S/ 341.7 millones, lo que equivale a un avance en la ejecución del presupuesto del 42.0%. Por niveles de gobierno, el Gobierno Nacional viene ejecutando el 12.6% de su presupuesto para esta región, seguido del Gobierno Regional (54.3%) y de los gobiernos locales que en conjunto tienen una ejecución del 57.4%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8"/>
    </row>
    <row r="10" spans="2:15" x14ac:dyDescent="0.25">
      <c r="B10" s="16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8"/>
    </row>
    <row r="11" spans="2:15" x14ac:dyDescent="0.25">
      <c r="B11" s="16"/>
      <c r="C11" s="41"/>
      <c r="D11" s="41"/>
      <c r="E11" s="41"/>
      <c r="F11" s="19"/>
      <c r="G11" s="19"/>
      <c r="H11" s="19"/>
      <c r="I11" s="19"/>
      <c r="J11" s="19"/>
      <c r="K11" s="19"/>
      <c r="L11" s="41"/>
      <c r="M11" s="41"/>
      <c r="N11" s="41"/>
      <c r="O11" s="18"/>
    </row>
    <row r="12" spans="2:15" ht="15" customHeight="1" x14ac:dyDescent="0.25">
      <c r="B12" s="16"/>
      <c r="C12" s="41"/>
      <c r="E12" s="121" t="s">
        <v>48</v>
      </c>
      <c r="F12" s="122"/>
      <c r="G12" s="122"/>
      <c r="H12" s="122"/>
      <c r="I12" s="122"/>
      <c r="J12" s="122"/>
      <c r="K12" s="122"/>
      <c r="L12" s="122"/>
      <c r="M12" s="41"/>
      <c r="N12" s="41"/>
      <c r="O12" s="18"/>
    </row>
    <row r="13" spans="2:15" x14ac:dyDescent="0.25">
      <c r="B13" s="16"/>
      <c r="C13" s="41"/>
      <c r="E13" s="123" t="s">
        <v>12</v>
      </c>
      <c r="F13" s="123"/>
      <c r="G13" s="123"/>
      <c r="H13" s="123"/>
      <c r="I13" s="123"/>
      <c r="J13" s="123"/>
      <c r="K13" s="123"/>
      <c r="L13" s="123"/>
      <c r="M13" s="41"/>
      <c r="N13" s="41"/>
      <c r="O13" s="18"/>
    </row>
    <row r="14" spans="2:15" x14ac:dyDescent="0.25">
      <c r="B14" s="16"/>
      <c r="C14" s="19"/>
      <c r="E14" s="124" t="s">
        <v>11</v>
      </c>
      <c r="F14" s="125"/>
      <c r="G14" s="129">
        <v>2017</v>
      </c>
      <c r="H14" s="129"/>
      <c r="I14" s="129"/>
      <c r="J14" s="129">
        <v>2016</v>
      </c>
      <c r="K14" s="129"/>
      <c r="L14" s="129"/>
      <c r="M14" s="19"/>
      <c r="N14" s="19"/>
      <c r="O14" s="20"/>
    </row>
    <row r="15" spans="2:15" x14ac:dyDescent="0.25">
      <c r="B15" s="16"/>
      <c r="C15" s="19"/>
      <c r="E15" s="126"/>
      <c r="F15" s="127"/>
      <c r="G15" s="92" t="s">
        <v>6</v>
      </c>
      <c r="H15" s="92" t="s">
        <v>7</v>
      </c>
      <c r="I15" s="92" t="s">
        <v>8</v>
      </c>
      <c r="J15" s="92" t="s">
        <v>6</v>
      </c>
      <c r="K15" s="92" t="s">
        <v>7</v>
      </c>
      <c r="L15" s="92" t="s">
        <v>8</v>
      </c>
      <c r="M15" s="76"/>
      <c r="N15" s="19"/>
      <c r="O15" s="20"/>
    </row>
    <row r="16" spans="2:15" x14ac:dyDescent="0.25">
      <c r="B16" s="16"/>
      <c r="C16" s="19"/>
      <c r="E16" s="49" t="s">
        <v>9</v>
      </c>
      <c r="F16" s="50"/>
      <c r="G16" s="7">
        <v>271.85146900000001</v>
      </c>
      <c r="H16" s="7">
        <v>34.265911000000003</v>
      </c>
      <c r="I16" s="8">
        <f>+H16/G16</f>
        <v>0.12604644413380015</v>
      </c>
      <c r="J16" s="7">
        <v>176.681288</v>
      </c>
      <c r="K16" s="7">
        <v>71.053837000000001</v>
      </c>
      <c r="L16" s="8">
        <f t="shared" ref="L16:L19" si="0">+K16/J16</f>
        <v>0.40215824666163857</v>
      </c>
      <c r="M16" s="56">
        <f>+(I16-L16)*100</f>
        <v>-27.611180252783839</v>
      </c>
      <c r="N16" s="19"/>
      <c r="O16" s="20"/>
    </row>
    <row r="17" spans="2:15" x14ac:dyDescent="0.25">
      <c r="B17" s="16"/>
      <c r="C17" s="19"/>
      <c r="E17" s="49" t="s">
        <v>10</v>
      </c>
      <c r="F17" s="50"/>
      <c r="G17" s="7">
        <v>122.22484300000001</v>
      </c>
      <c r="H17" s="7">
        <v>66.360028999999997</v>
      </c>
      <c r="I17" s="8">
        <f t="shared" ref="I17:I19" si="1">+H17/G17</f>
        <v>0.54293404983142413</v>
      </c>
      <c r="J17" s="7">
        <v>128.62444199999999</v>
      </c>
      <c r="K17" s="7">
        <v>99.205744999999993</v>
      </c>
      <c r="L17" s="8">
        <f t="shared" si="0"/>
        <v>0.77128221866260849</v>
      </c>
      <c r="M17" s="56">
        <f t="shared" ref="M17:M19" si="2">+(I17-L17)*100</f>
        <v>-22.834816883118435</v>
      </c>
      <c r="N17" s="19"/>
      <c r="O17" s="20"/>
    </row>
    <row r="18" spans="2:15" x14ac:dyDescent="0.25">
      <c r="B18" s="16"/>
      <c r="C18" s="19"/>
      <c r="E18" s="49" t="s">
        <v>5</v>
      </c>
      <c r="F18" s="50"/>
      <c r="G18" s="7">
        <v>419.91555399999999</v>
      </c>
      <c r="H18" s="7">
        <v>241.03016600000001</v>
      </c>
      <c r="I18" s="8">
        <f t="shared" si="1"/>
        <v>0.57399675650023674</v>
      </c>
      <c r="J18" s="7">
        <v>416.670524</v>
      </c>
      <c r="K18" s="7">
        <v>252.26310599999999</v>
      </c>
      <c r="L18" s="8">
        <f t="shared" si="0"/>
        <v>0.60542584960965462</v>
      </c>
      <c r="M18" s="56">
        <f t="shared" si="2"/>
        <v>-3.1429093109417883</v>
      </c>
      <c r="N18" s="19"/>
      <c r="O18" s="20"/>
    </row>
    <row r="19" spans="2:15" x14ac:dyDescent="0.25">
      <c r="B19" s="16"/>
      <c r="C19" s="19"/>
      <c r="E19" s="62" t="s">
        <v>0</v>
      </c>
      <c r="F19" s="50"/>
      <c r="G19" s="7">
        <f t="shared" ref="G19:H19" si="3">SUM(G16:G18)</f>
        <v>813.99186600000007</v>
      </c>
      <c r="H19" s="63">
        <f t="shared" si="3"/>
        <v>341.65610600000002</v>
      </c>
      <c r="I19" s="8">
        <f t="shared" si="1"/>
        <v>0.41972914014352081</v>
      </c>
      <c r="J19" s="7">
        <f t="shared" ref="J19:K19" si="4">SUM(J16:J18)</f>
        <v>721.97625399999993</v>
      </c>
      <c r="K19" s="7">
        <f t="shared" si="4"/>
        <v>422.52268800000002</v>
      </c>
      <c r="L19" s="8">
        <f t="shared" si="0"/>
        <v>0.58523072699285761</v>
      </c>
      <c r="M19" s="56">
        <f t="shared" si="2"/>
        <v>-16.550158684933681</v>
      </c>
      <c r="N19" s="19"/>
      <c r="O19" s="20"/>
    </row>
    <row r="20" spans="2:15" x14ac:dyDescent="0.25">
      <c r="B20" s="16"/>
      <c r="C20" s="19"/>
      <c r="D20" s="19"/>
      <c r="E20" s="119" t="s">
        <v>90</v>
      </c>
      <c r="F20" s="119"/>
      <c r="G20" s="119"/>
      <c r="H20" s="119"/>
      <c r="I20" s="119"/>
      <c r="J20" s="119"/>
      <c r="K20" s="119"/>
      <c r="L20" s="119"/>
      <c r="M20" s="42"/>
      <c r="N20" s="19"/>
      <c r="O20" s="20"/>
    </row>
    <row r="21" spans="2:15" x14ac:dyDescent="0.25">
      <c r="B21" s="16"/>
      <c r="C21" s="19"/>
      <c r="D21" s="19"/>
      <c r="M21" s="42"/>
      <c r="N21" s="19"/>
      <c r="O21" s="20"/>
    </row>
    <row r="22" spans="2:15" ht="15" customHeight="1" x14ac:dyDescent="0.25">
      <c r="B22" s="16"/>
      <c r="C22" s="114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46.1%, mientras que para los proyectos del tipo social se registra un avance del 57.2% a dos meses de culminar el año 2017. Cabe resaltar que estos dos tipos de proyectos absorben el 67.8% del presupuesto total en esta región.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20"/>
    </row>
    <row r="23" spans="2:15" x14ac:dyDescent="0.25">
      <c r="B23" s="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0"/>
    </row>
    <row r="24" spans="2:15" x14ac:dyDescent="0.25">
      <c r="B24" s="16"/>
      <c r="C24" s="76"/>
      <c r="D24" s="76"/>
      <c r="E24" s="5"/>
      <c r="F24" s="5"/>
      <c r="G24" s="5"/>
      <c r="H24" s="5"/>
      <c r="I24" s="5"/>
      <c r="J24" s="5"/>
      <c r="K24" s="5"/>
      <c r="L24" s="5"/>
      <c r="M24" s="76"/>
      <c r="N24" s="76"/>
      <c r="O24" s="20"/>
    </row>
    <row r="25" spans="2:15" x14ac:dyDescent="0.25">
      <c r="B25" s="16"/>
      <c r="C25" s="76"/>
      <c r="D25" s="76"/>
      <c r="E25" s="128" t="s">
        <v>49</v>
      </c>
      <c r="F25" s="128"/>
      <c r="G25" s="128"/>
      <c r="H25" s="128"/>
      <c r="I25" s="128"/>
      <c r="J25" s="128"/>
      <c r="K25" s="128"/>
      <c r="L25" s="128"/>
      <c r="M25" s="76"/>
      <c r="N25" s="76"/>
      <c r="O25" s="20"/>
    </row>
    <row r="26" spans="2:15" x14ac:dyDescent="0.25">
      <c r="B26" s="16"/>
      <c r="C26" s="76"/>
      <c r="D26" s="76"/>
      <c r="E26" s="5"/>
      <c r="F26" s="116" t="s">
        <v>1</v>
      </c>
      <c r="G26" s="116"/>
      <c r="H26" s="116"/>
      <c r="I26" s="116"/>
      <c r="J26" s="116"/>
      <c r="K26" s="116"/>
      <c r="L26" s="5"/>
      <c r="M26" s="76"/>
      <c r="N26" s="76"/>
      <c r="O26" s="20"/>
    </row>
    <row r="27" spans="2:15" x14ac:dyDescent="0.25">
      <c r="B27" s="16"/>
      <c r="C27" s="76"/>
      <c r="D27" s="76"/>
      <c r="E27" s="5"/>
      <c r="F27" s="120" t="s">
        <v>32</v>
      </c>
      <c r="G27" s="120"/>
      <c r="H27" s="67" t="s">
        <v>6</v>
      </c>
      <c r="I27" s="67" t="s">
        <v>16</v>
      </c>
      <c r="J27" s="67" t="s">
        <v>17</v>
      </c>
      <c r="K27" s="67" t="s">
        <v>18</v>
      </c>
      <c r="L27" s="5"/>
      <c r="M27" s="76"/>
      <c r="N27" s="76"/>
      <c r="O27" s="20"/>
    </row>
    <row r="28" spans="2:15" x14ac:dyDescent="0.25">
      <c r="B28" s="16"/>
      <c r="C28" s="76"/>
      <c r="D28" s="76"/>
      <c r="E28" s="5"/>
      <c r="F28" s="68" t="s">
        <v>13</v>
      </c>
      <c r="G28" s="50"/>
      <c r="H28" s="64">
        <v>246.90183800000005</v>
      </c>
      <c r="I28" s="71">
        <f>+H28/H$32</f>
        <v>0.30332224228884375</v>
      </c>
      <c r="J28" s="65">
        <v>113.90690300000001</v>
      </c>
      <c r="K28" s="71">
        <f>+J28/H28</f>
        <v>0.46134489691405212</v>
      </c>
      <c r="L28" s="5"/>
      <c r="M28" s="76"/>
      <c r="N28" s="76"/>
      <c r="O28" s="20"/>
    </row>
    <row r="29" spans="2:15" x14ac:dyDescent="0.25">
      <c r="B29" s="16"/>
      <c r="C29" s="76"/>
      <c r="D29" s="76"/>
      <c r="E29" s="5"/>
      <c r="F29" s="68" t="s">
        <v>14</v>
      </c>
      <c r="G29" s="50"/>
      <c r="H29" s="65">
        <v>304.88436000000002</v>
      </c>
      <c r="I29" s="71">
        <f t="shared" ref="I29:I31" si="5">+H29/H$32</f>
        <v>0.37455455359550238</v>
      </c>
      <c r="J29" s="65">
        <v>174.53732400000004</v>
      </c>
      <c r="K29" s="71">
        <f t="shared" ref="K29:K32" si="6">+J29/H29</f>
        <v>0.57247057212118069</v>
      </c>
      <c r="L29" s="5"/>
      <c r="M29" s="76"/>
      <c r="N29" s="76"/>
      <c r="O29" s="20"/>
    </row>
    <row r="30" spans="2:15" x14ac:dyDescent="0.25">
      <c r="B30" s="16"/>
      <c r="C30" s="76"/>
      <c r="D30" s="76"/>
      <c r="E30" s="5"/>
      <c r="F30" s="68" t="s">
        <v>23</v>
      </c>
      <c r="G30" s="50"/>
      <c r="H30" s="65">
        <v>230.237548</v>
      </c>
      <c r="I30" s="71">
        <f t="shared" si="5"/>
        <v>0.28284993697959138</v>
      </c>
      <c r="J30" s="65">
        <v>42.446565</v>
      </c>
      <c r="K30" s="71">
        <f t="shared" si="6"/>
        <v>0.18435987252609204</v>
      </c>
      <c r="L30" s="5"/>
      <c r="M30" s="76"/>
      <c r="N30" s="76"/>
      <c r="O30" s="20"/>
    </row>
    <row r="31" spans="2:15" x14ac:dyDescent="0.25">
      <c r="B31" s="16"/>
      <c r="C31" s="76"/>
      <c r="D31" s="76"/>
      <c r="E31" s="5"/>
      <c r="F31" s="68" t="s">
        <v>15</v>
      </c>
      <c r="G31" s="50"/>
      <c r="H31" s="65">
        <v>31.968119999999999</v>
      </c>
      <c r="I31" s="71">
        <f t="shared" si="5"/>
        <v>3.9273267136062509E-2</v>
      </c>
      <c r="J31" s="65">
        <v>10.765312000000002</v>
      </c>
      <c r="K31" s="71">
        <f t="shared" si="6"/>
        <v>0.33675148867058813</v>
      </c>
      <c r="L31" s="5"/>
      <c r="M31" s="76"/>
      <c r="N31" s="76"/>
      <c r="O31" s="20"/>
    </row>
    <row r="32" spans="2:15" x14ac:dyDescent="0.25">
      <c r="B32" s="16"/>
      <c r="C32" s="76"/>
      <c r="D32" s="76"/>
      <c r="E32" s="5"/>
      <c r="F32" s="69" t="s">
        <v>0</v>
      </c>
      <c r="G32" s="52"/>
      <c r="H32" s="54">
        <f>SUM(H28:H31)</f>
        <v>813.99186600000007</v>
      </c>
      <c r="I32" s="70">
        <f>SUM(I28:I31)</f>
        <v>1</v>
      </c>
      <c r="J32" s="66">
        <f>SUM(J28:J31)</f>
        <v>341.65610400000008</v>
      </c>
      <c r="K32" s="70">
        <f t="shared" si="6"/>
        <v>0.41972913768649384</v>
      </c>
      <c r="L32" s="5"/>
      <c r="M32" s="76"/>
      <c r="N32" s="76"/>
      <c r="O32" s="20"/>
    </row>
    <row r="33" spans="2:15" x14ac:dyDescent="0.25">
      <c r="B33" s="16"/>
      <c r="C33" s="19"/>
      <c r="E33" s="11"/>
      <c r="F33" s="119" t="s">
        <v>91</v>
      </c>
      <c r="G33" s="119"/>
      <c r="H33" s="119"/>
      <c r="I33" s="119"/>
      <c r="J33" s="119"/>
      <c r="K33" s="119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3"/>
      <c r="I34" s="44"/>
      <c r="J34" s="43"/>
      <c r="K34" s="44"/>
      <c r="L34" s="11"/>
      <c r="N34" s="19"/>
      <c r="O34" s="20"/>
    </row>
    <row r="35" spans="2:15" ht="15" customHeight="1" x14ac:dyDescent="0.25">
      <c r="B35" s="16"/>
      <c r="C35" s="114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JUSTICIA cuenta con el mayor presupuesto en esta región, con un nivel de ejecución del 1.0%, del mismo modo para proyectos TRANSPORTE se tiene un nivel de avance de 46.8%. Cabe destacar que solo estos dos sectores concentran el 37.9% del presupuesto de esta región. 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20"/>
    </row>
    <row r="36" spans="2:15" x14ac:dyDescent="0.25">
      <c r="B36" s="1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20"/>
    </row>
    <row r="37" spans="2:15" x14ac:dyDescent="0.25">
      <c r="B37" s="16"/>
      <c r="C37" s="76"/>
      <c r="D37" s="5"/>
      <c r="E37" s="5"/>
      <c r="F37" s="5"/>
      <c r="G37" s="5"/>
      <c r="H37" s="76"/>
      <c r="I37" s="76"/>
      <c r="J37" s="76"/>
      <c r="K37" s="76"/>
      <c r="L37" s="76"/>
      <c r="M37" s="76"/>
      <c r="N37" s="76"/>
      <c r="O37" s="20"/>
    </row>
    <row r="38" spans="2:15" x14ac:dyDescent="0.25">
      <c r="B38" s="16"/>
      <c r="C38" s="76"/>
      <c r="D38" s="5"/>
      <c r="E38" s="115" t="s">
        <v>58</v>
      </c>
      <c r="F38" s="115"/>
      <c r="G38" s="115"/>
      <c r="H38" s="115"/>
      <c r="I38" s="115"/>
      <c r="J38" s="115"/>
      <c r="K38" s="115"/>
      <c r="L38" s="115"/>
      <c r="M38" s="76"/>
      <c r="N38" s="76"/>
      <c r="O38" s="20"/>
    </row>
    <row r="39" spans="2:15" x14ac:dyDescent="0.25">
      <c r="B39" s="16"/>
      <c r="C39" s="76"/>
      <c r="D39" s="5"/>
      <c r="E39" s="5"/>
      <c r="F39" s="116" t="s">
        <v>1</v>
      </c>
      <c r="G39" s="116"/>
      <c r="H39" s="116"/>
      <c r="I39" s="116"/>
      <c r="J39" s="116"/>
      <c r="K39" s="116"/>
      <c r="L39" s="5"/>
      <c r="M39" s="76"/>
      <c r="N39" s="76"/>
      <c r="O39" s="20"/>
    </row>
    <row r="40" spans="2:15" x14ac:dyDescent="0.25">
      <c r="B40" s="16"/>
      <c r="C40" s="76"/>
      <c r="D40" s="5"/>
      <c r="E40" s="76"/>
      <c r="F40" s="117" t="s">
        <v>22</v>
      </c>
      <c r="G40" s="118"/>
      <c r="H40" s="73" t="s">
        <v>20</v>
      </c>
      <c r="I40" s="73" t="s">
        <v>3</v>
      </c>
      <c r="J40" s="67" t="s">
        <v>21</v>
      </c>
      <c r="K40" s="67" t="s">
        <v>18</v>
      </c>
      <c r="L40" s="5"/>
      <c r="M40" s="76"/>
      <c r="N40" s="76"/>
      <c r="O40" s="20"/>
    </row>
    <row r="41" spans="2:15" x14ac:dyDescent="0.25">
      <c r="B41" s="16"/>
      <c r="C41" s="76"/>
      <c r="D41" s="5"/>
      <c r="E41" s="76"/>
      <c r="F41" s="68" t="s">
        <v>67</v>
      </c>
      <c r="G41" s="74"/>
      <c r="H41" s="65">
        <v>162.825042</v>
      </c>
      <c r="I41" s="71">
        <f>+H41/H$49</f>
        <v>0.20003276298095093</v>
      </c>
      <c r="J41" s="65">
        <v>1.595923</v>
      </c>
      <c r="K41" s="71">
        <f>+J41/H41</f>
        <v>9.8014591637568867E-3</v>
      </c>
      <c r="L41" s="5"/>
      <c r="M41" s="76"/>
      <c r="N41" s="76"/>
      <c r="O41" s="20"/>
    </row>
    <row r="42" spans="2:15" x14ac:dyDescent="0.25">
      <c r="B42" s="16"/>
      <c r="C42" s="76"/>
      <c r="D42" s="5"/>
      <c r="E42" s="76"/>
      <c r="F42" s="68" t="s">
        <v>50</v>
      </c>
      <c r="G42" s="74"/>
      <c r="H42" s="65">
        <v>145.47970799999999</v>
      </c>
      <c r="I42" s="71">
        <f t="shared" ref="I42:I48" si="7">+H42/H$49</f>
        <v>0.17872378592048482</v>
      </c>
      <c r="J42" s="65">
        <v>68.029980999999992</v>
      </c>
      <c r="K42" s="71">
        <f t="shared" ref="K42:K49" si="8">+J42/H42</f>
        <v>0.46762522371848586</v>
      </c>
      <c r="L42" s="5"/>
      <c r="M42" s="76"/>
      <c r="N42" s="76"/>
      <c r="O42" s="20"/>
    </row>
    <row r="43" spans="2:15" x14ac:dyDescent="0.25">
      <c r="B43" s="16"/>
      <c r="C43" s="76"/>
      <c r="D43" s="5"/>
      <c r="E43" s="76"/>
      <c r="F43" s="68" t="s">
        <v>51</v>
      </c>
      <c r="G43" s="74"/>
      <c r="H43" s="65">
        <v>130.97962699999999</v>
      </c>
      <c r="I43" s="71">
        <f t="shared" si="7"/>
        <v>0.16091024059446804</v>
      </c>
      <c r="J43" s="65">
        <v>80.022716000000017</v>
      </c>
      <c r="K43" s="71">
        <f t="shared" si="8"/>
        <v>0.61095544271171287</v>
      </c>
      <c r="L43" s="5"/>
      <c r="M43" s="76"/>
      <c r="N43" s="76"/>
      <c r="O43" s="20"/>
    </row>
    <row r="44" spans="2:15" x14ac:dyDescent="0.25">
      <c r="B44" s="16"/>
      <c r="C44" s="76"/>
      <c r="D44" s="5"/>
      <c r="E44" s="76"/>
      <c r="F44" s="68" t="s">
        <v>52</v>
      </c>
      <c r="G44" s="74"/>
      <c r="H44" s="65">
        <v>129.375764</v>
      </c>
      <c r="I44" s="71">
        <f t="shared" si="7"/>
        <v>0.15893987323947043</v>
      </c>
      <c r="J44" s="65">
        <v>78.197872000000004</v>
      </c>
      <c r="K44" s="71">
        <f t="shared" si="8"/>
        <v>0.60442442681923025</v>
      </c>
      <c r="L44" s="5"/>
      <c r="M44" s="76"/>
      <c r="N44" s="76"/>
      <c r="O44" s="20"/>
    </row>
    <row r="45" spans="2:15" x14ac:dyDescent="0.25">
      <c r="B45" s="16"/>
      <c r="C45" s="76"/>
      <c r="D45" s="5"/>
      <c r="E45" s="76"/>
      <c r="F45" s="68" t="s">
        <v>63</v>
      </c>
      <c r="G45" s="74"/>
      <c r="H45" s="65">
        <v>67.412506000000008</v>
      </c>
      <c r="I45" s="71">
        <f t="shared" si="7"/>
        <v>8.2817173998640428E-2</v>
      </c>
      <c r="J45" s="65">
        <v>40.850642000000001</v>
      </c>
      <c r="K45" s="71">
        <f t="shared" si="8"/>
        <v>0.60598017228435319</v>
      </c>
      <c r="L45" s="5"/>
      <c r="M45" s="76"/>
      <c r="N45" s="76"/>
      <c r="O45" s="20"/>
    </row>
    <row r="46" spans="2:15" x14ac:dyDescent="0.25">
      <c r="B46" s="16"/>
      <c r="C46" s="76"/>
      <c r="D46" s="5"/>
      <c r="E46" s="76"/>
      <c r="F46" s="68" t="s">
        <v>53</v>
      </c>
      <c r="G46" s="74"/>
      <c r="H46" s="65">
        <v>38.776554999999995</v>
      </c>
      <c r="I46" s="71">
        <f t="shared" si="7"/>
        <v>4.7637521478623705E-2</v>
      </c>
      <c r="J46" s="65">
        <v>17.436019000000002</v>
      </c>
      <c r="K46" s="71">
        <f t="shared" si="8"/>
        <v>0.44965363735896613</v>
      </c>
      <c r="L46" s="5"/>
      <c r="M46" s="76"/>
      <c r="N46" s="76"/>
      <c r="O46" s="20"/>
    </row>
    <row r="47" spans="2:15" x14ac:dyDescent="0.25">
      <c r="B47" s="16"/>
      <c r="C47" s="76"/>
      <c r="D47" s="5"/>
      <c r="E47" s="76"/>
      <c r="F47" s="68" t="s">
        <v>56</v>
      </c>
      <c r="G47" s="74"/>
      <c r="H47" s="65">
        <v>31.968119999999999</v>
      </c>
      <c r="I47" s="71">
        <f t="shared" si="7"/>
        <v>3.9273267136062509E-2</v>
      </c>
      <c r="J47" s="65">
        <v>10.765312000000002</v>
      </c>
      <c r="K47" s="71">
        <f t="shared" si="8"/>
        <v>0.33675148867058813</v>
      </c>
      <c r="L47" s="5"/>
      <c r="M47" s="76"/>
      <c r="N47" s="76"/>
      <c r="O47" s="20"/>
    </row>
    <row r="48" spans="2:15" x14ac:dyDescent="0.25">
      <c r="B48" s="16"/>
      <c r="C48" s="76"/>
      <c r="D48" s="5"/>
      <c r="E48" s="76"/>
      <c r="F48" s="68" t="s">
        <v>57</v>
      </c>
      <c r="G48" s="74"/>
      <c r="H48" s="65">
        <v>107.17454400000001</v>
      </c>
      <c r="I48" s="71">
        <f t="shared" si="7"/>
        <v>0.13166537465129904</v>
      </c>
      <c r="J48" s="65">
        <v>44.75763899999999</v>
      </c>
      <c r="K48" s="71">
        <f t="shared" si="8"/>
        <v>0.41761445703001998</v>
      </c>
      <c r="L48" s="5"/>
      <c r="M48" s="76"/>
      <c r="N48" s="76"/>
      <c r="O48" s="20"/>
    </row>
    <row r="49" spans="2:15" x14ac:dyDescent="0.25">
      <c r="B49" s="16"/>
      <c r="C49" s="76"/>
      <c r="D49" s="5"/>
      <c r="E49" s="76"/>
      <c r="F49" s="69" t="s">
        <v>0</v>
      </c>
      <c r="G49" s="75"/>
      <c r="H49" s="66">
        <f>SUM(H41:H48)</f>
        <v>813.99186600000007</v>
      </c>
      <c r="I49" s="70">
        <f>SUM(I41:I48)</f>
        <v>0.99999999999999978</v>
      </c>
      <c r="J49" s="66">
        <f>SUM(J41:J48)</f>
        <v>341.65610399999997</v>
      </c>
      <c r="K49" s="70">
        <f t="shared" si="8"/>
        <v>0.41972913768649373</v>
      </c>
      <c r="L49" s="5"/>
      <c r="M49" s="76"/>
      <c r="N49" s="76"/>
      <c r="O49" s="20"/>
    </row>
    <row r="50" spans="2:15" x14ac:dyDescent="0.25">
      <c r="B50" s="16"/>
      <c r="C50" s="19"/>
      <c r="E50" s="11"/>
      <c r="F50" s="119" t="s">
        <v>91</v>
      </c>
      <c r="G50" s="119"/>
      <c r="H50" s="119"/>
      <c r="I50" s="119"/>
      <c r="J50" s="119"/>
      <c r="K50" s="119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4" t="str">
        <f>+CONCATENATE("Al 20 de diciembre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20 de diciembre de los 942  proyectos presupuestados para el 2017, 268 no cuentan con ningún avance en ejecución del gasto, mientras que 181 (19.2% de proyectos) no superan el 50,0% de ejecución, 332 proyectos (35.2% del total) tienen un nivel de ejecución mayor al 50,0% pero no culminan al 100% y 161 proyectos por S/ 17.0 millones se han ejecutado al 100,0%.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20"/>
    </row>
    <row r="53" spans="2:15" x14ac:dyDescent="0.25">
      <c r="B53" s="1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20"/>
    </row>
    <row r="54" spans="2:15" x14ac:dyDescent="0.25">
      <c r="B54" s="16"/>
      <c r="C54" s="19"/>
      <c r="D54" s="1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20"/>
    </row>
    <row r="55" spans="2:15" x14ac:dyDescent="0.25">
      <c r="B55" s="16"/>
      <c r="C55" s="19"/>
      <c r="D55" s="19"/>
      <c r="E55" s="115" t="s">
        <v>58</v>
      </c>
      <c r="F55" s="115"/>
      <c r="G55" s="115"/>
      <c r="H55" s="115"/>
      <c r="I55" s="115"/>
      <c r="J55" s="115"/>
      <c r="K55" s="115"/>
      <c r="L55" s="115"/>
      <c r="M55" s="76"/>
      <c r="N55" s="76"/>
      <c r="O55" s="20"/>
    </row>
    <row r="56" spans="2:15" x14ac:dyDescent="0.25">
      <c r="B56" s="16"/>
      <c r="C56" s="19"/>
      <c r="D56" s="19"/>
      <c r="E56" s="5"/>
      <c r="F56" s="116" t="s">
        <v>33</v>
      </c>
      <c r="G56" s="116"/>
      <c r="H56" s="116"/>
      <c r="I56" s="116"/>
      <c r="J56" s="116"/>
      <c r="K56" s="116"/>
      <c r="L56" s="5"/>
      <c r="M56" s="76"/>
      <c r="N56" s="76"/>
      <c r="O56" s="20"/>
    </row>
    <row r="57" spans="2:15" x14ac:dyDescent="0.25">
      <c r="B57" s="16"/>
      <c r="C57" s="19"/>
      <c r="D57" s="19"/>
      <c r="E57" s="76"/>
      <c r="F57" s="78" t="s">
        <v>25</v>
      </c>
      <c r="G57" s="67" t="s">
        <v>18</v>
      </c>
      <c r="H57" s="67" t="s">
        <v>20</v>
      </c>
      <c r="I57" s="67" t="s">
        <v>7</v>
      </c>
      <c r="J57" s="67" t="s">
        <v>24</v>
      </c>
      <c r="K57" s="67" t="s">
        <v>3</v>
      </c>
      <c r="L57" s="76"/>
      <c r="M57" s="76" t="s">
        <v>36</v>
      </c>
      <c r="N57" s="76"/>
      <c r="O57" s="20"/>
    </row>
    <row r="58" spans="2:15" x14ac:dyDescent="0.25">
      <c r="B58" s="16"/>
      <c r="C58" s="19"/>
      <c r="D58" s="19"/>
      <c r="E58" s="76"/>
      <c r="F58" s="79" t="s">
        <v>26</v>
      </c>
      <c r="G58" s="71">
        <f>+I58/H58</f>
        <v>0</v>
      </c>
      <c r="H58" s="63">
        <v>88.551024999999981</v>
      </c>
      <c r="I58" s="63">
        <v>0</v>
      </c>
      <c r="J58" s="106">
        <v>268</v>
      </c>
      <c r="K58" s="71">
        <f>+J58/J$62</f>
        <v>0.28450106157112526</v>
      </c>
      <c r="L58" s="76"/>
      <c r="M58" s="81">
        <f>SUM(J59:J61)</f>
        <v>674</v>
      </c>
      <c r="N58" s="76"/>
      <c r="O58" s="20"/>
    </row>
    <row r="59" spans="2:15" x14ac:dyDescent="0.25">
      <c r="B59" s="16"/>
      <c r="C59" s="19"/>
      <c r="D59" s="19"/>
      <c r="E59" s="76"/>
      <c r="F59" s="79" t="s">
        <v>27</v>
      </c>
      <c r="G59" s="71">
        <f t="shared" ref="G59:G62" si="9">+I59/H59</f>
        <v>0.11256272145964266</v>
      </c>
      <c r="H59" s="63">
        <v>370.86130700000001</v>
      </c>
      <c r="I59" s="63">
        <v>41.745158000000025</v>
      </c>
      <c r="J59" s="106">
        <v>181</v>
      </c>
      <c r="K59" s="71">
        <f t="shared" ref="K59:K61" si="10">+J59/J$62</f>
        <v>0.19214437367303611</v>
      </c>
      <c r="L59" s="76"/>
      <c r="M59" s="76"/>
      <c r="N59" s="76"/>
      <c r="O59" s="20"/>
    </row>
    <row r="60" spans="2:15" x14ac:dyDescent="0.25">
      <c r="B60" s="16"/>
      <c r="C60" s="19"/>
      <c r="D60" s="19"/>
      <c r="E60" s="76"/>
      <c r="F60" s="79" t="s">
        <v>28</v>
      </c>
      <c r="G60" s="71">
        <f t="shared" si="9"/>
        <v>0.83806525718193814</v>
      </c>
      <c r="H60" s="63">
        <v>337.59637400000008</v>
      </c>
      <c r="I60" s="63">
        <v>282.92779199999984</v>
      </c>
      <c r="J60" s="106">
        <v>332</v>
      </c>
      <c r="K60" s="71">
        <f t="shared" si="10"/>
        <v>0.35244161358811038</v>
      </c>
      <c r="L60" s="76"/>
      <c r="M60" s="76"/>
      <c r="N60" s="76"/>
      <c r="O60" s="20"/>
    </row>
    <row r="61" spans="2:15" x14ac:dyDescent="0.25">
      <c r="B61" s="16"/>
      <c r="C61" s="19"/>
      <c r="D61" s="19"/>
      <c r="E61" s="76"/>
      <c r="F61" s="79" t="s">
        <v>29</v>
      </c>
      <c r="G61" s="71">
        <f t="shared" si="9"/>
        <v>1</v>
      </c>
      <c r="H61" s="63">
        <v>16.983159999999994</v>
      </c>
      <c r="I61" s="63">
        <v>16.983159999999994</v>
      </c>
      <c r="J61" s="106">
        <v>161</v>
      </c>
      <c r="K61" s="71">
        <f t="shared" si="10"/>
        <v>0.17091295116772823</v>
      </c>
      <c r="L61" s="76"/>
      <c r="M61" s="76"/>
      <c r="N61" s="76"/>
      <c r="O61" s="20"/>
    </row>
    <row r="62" spans="2:15" x14ac:dyDescent="0.25">
      <c r="B62" s="16"/>
      <c r="C62" s="19"/>
      <c r="D62" s="19"/>
      <c r="E62" s="76"/>
      <c r="F62" s="80" t="s">
        <v>0</v>
      </c>
      <c r="G62" s="70">
        <f t="shared" si="9"/>
        <v>0.41972914505757458</v>
      </c>
      <c r="H62" s="54">
        <f t="shared" ref="H62:J62" si="11">SUM(H58:H61)</f>
        <v>813.99186600000007</v>
      </c>
      <c r="I62" s="54">
        <f t="shared" si="11"/>
        <v>341.65610999999984</v>
      </c>
      <c r="J62" s="77">
        <f t="shared" si="11"/>
        <v>942</v>
      </c>
      <c r="K62" s="70">
        <f>SUM(K58:K61)</f>
        <v>0.99999999999999989</v>
      </c>
      <c r="L62" s="76"/>
      <c r="M62" s="76"/>
      <c r="N62" s="76"/>
      <c r="O62" s="20"/>
    </row>
    <row r="63" spans="2:15" x14ac:dyDescent="0.25">
      <c r="B63" s="16"/>
      <c r="C63" s="19"/>
      <c r="E63" s="11"/>
      <c r="F63" s="119" t="s">
        <v>91</v>
      </c>
      <c r="G63" s="119"/>
      <c r="H63" s="119"/>
      <c r="I63" s="119"/>
      <c r="J63" s="119"/>
      <c r="K63" s="119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8" spans="2:15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2:15" x14ac:dyDescent="0.25">
      <c r="B69" s="16"/>
      <c r="C69" s="113" t="s">
        <v>19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7"/>
    </row>
    <row r="70" spans="2:15" x14ac:dyDescent="0.25">
      <c r="B70" s="1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18"/>
    </row>
    <row r="71" spans="2:15" ht="15" customHeight="1" x14ac:dyDescent="0.25">
      <c r="B71" s="16"/>
      <c r="C71" s="114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25.2%, mientras que para los proyectos del tipo social se registra un avance del 37.0% a dos meses de culminar el año 2017. Cabe resaltar que estos dos tipos de proyectos absorben el 39.9% del presupuesto total del Gobierno Nacional en esta región.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8"/>
    </row>
    <row r="72" spans="2:15" x14ac:dyDescent="0.25">
      <c r="B72" s="1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0"/>
    </row>
    <row r="73" spans="2:15" x14ac:dyDescent="0.25">
      <c r="B73" s="16"/>
      <c r="C73" s="76"/>
      <c r="D73" s="76"/>
      <c r="E73" s="5"/>
      <c r="F73" s="5"/>
      <c r="G73" s="5"/>
      <c r="H73" s="5"/>
      <c r="I73" s="5"/>
      <c r="J73" s="5"/>
      <c r="K73" s="5"/>
      <c r="L73" s="5"/>
      <c r="M73" s="76"/>
      <c r="N73" s="76"/>
      <c r="O73" s="20"/>
    </row>
    <row r="74" spans="2:15" x14ac:dyDescent="0.25">
      <c r="B74" s="16"/>
      <c r="C74" s="76"/>
      <c r="D74" s="76"/>
      <c r="E74" s="128" t="s">
        <v>60</v>
      </c>
      <c r="F74" s="128"/>
      <c r="G74" s="128"/>
      <c r="H74" s="128"/>
      <c r="I74" s="128"/>
      <c r="J74" s="128"/>
      <c r="K74" s="128"/>
      <c r="L74" s="128"/>
      <c r="M74" s="76"/>
      <c r="N74" s="76"/>
      <c r="O74" s="20"/>
    </row>
    <row r="75" spans="2:15" x14ac:dyDescent="0.25">
      <c r="B75" s="16"/>
      <c r="C75" s="76"/>
      <c r="D75" s="76"/>
      <c r="E75" s="5"/>
      <c r="F75" s="116" t="s">
        <v>1</v>
      </c>
      <c r="G75" s="116"/>
      <c r="H75" s="116"/>
      <c r="I75" s="116"/>
      <c r="J75" s="116"/>
      <c r="K75" s="116"/>
      <c r="L75" s="5"/>
      <c r="M75" s="76"/>
      <c r="N75" s="76"/>
      <c r="O75" s="20"/>
    </row>
    <row r="76" spans="2:15" x14ac:dyDescent="0.25">
      <c r="B76" s="16"/>
      <c r="C76" s="76"/>
      <c r="D76" s="76"/>
      <c r="E76" s="5"/>
      <c r="F76" s="120" t="s">
        <v>32</v>
      </c>
      <c r="G76" s="120"/>
      <c r="H76" s="67" t="s">
        <v>6</v>
      </c>
      <c r="I76" s="67" t="s">
        <v>16</v>
      </c>
      <c r="J76" s="67" t="s">
        <v>17</v>
      </c>
      <c r="K76" s="67" t="s">
        <v>18</v>
      </c>
      <c r="L76" s="5"/>
      <c r="M76" s="76"/>
      <c r="N76" s="76"/>
      <c r="O76" s="20"/>
    </row>
    <row r="77" spans="2:15" x14ac:dyDescent="0.25">
      <c r="B77" s="16"/>
      <c r="C77" s="76"/>
      <c r="D77" s="76"/>
      <c r="E77" s="5"/>
      <c r="F77" s="68" t="s">
        <v>13</v>
      </c>
      <c r="G77" s="50"/>
      <c r="H77" s="64">
        <v>63.287969999999994</v>
      </c>
      <c r="I77" s="71">
        <f>+H77/$H$81</f>
        <v>0.23280348726016997</v>
      </c>
      <c r="J77" s="65">
        <v>15.941865000000002</v>
      </c>
      <c r="K77" s="71">
        <f>+J77/H77</f>
        <v>0.25189408034417921</v>
      </c>
      <c r="L77" s="5"/>
      <c r="M77" s="76"/>
      <c r="N77" s="76"/>
      <c r="O77" s="20"/>
    </row>
    <row r="78" spans="2:15" x14ac:dyDescent="0.25">
      <c r="B78" s="16"/>
      <c r="C78" s="76"/>
      <c r="D78" s="76"/>
      <c r="E78" s="5"/>
      <c r="F78" s="68" t="s">
        <v>14</v>
      </c>
      <c r="G78" s="50"/>
      <c r="H78" s="65">
        <v>45.209358000000002</v>
      </c>
      <c r="I78" s="71">
        <f>+H78/$H$81</f>
        <v>0.16630168733794851</v>
      </c>
      <c r="J78" s="65">
        <v>16.727478999999999</v>
      </c>
      <c r="K78" s="71">
        <f t="shared" ref="K78:K81" si="12">+J78/H78</f>
        <v>0.37000036585345886</v>
      </c>
      <c r="L78" s="5"/>
      <c r="M78" s="76"/>
      <c r="N78" s="76"/>
      <c r="O78" s="20"/>
    </row>
    <row r="79" spans="2:15" x14ac:dyDescent="0.25">
      <c r="B79" s="16"/>
      <c r="C79" s="76"/>
      <c r="D79" s="76"/>
      <c r="E79" s="5"/>
      <c r="F79" s="68" t="s">
        <v>23</v>
      </c>
      <c r="G79" s="50"/>
      <c r="H79" s="65">
        <v>163.088392</v>
      </c>
      <c r="I79" s="71">
        <f>+H79/$H$81</f>
        <v>0.59991727320774568</v>
      </c>
      <c r="J79" s="65">
        <v>1.595923</v>
      </c>
      <c r="K79" s="71">
        <f t="shared" si="12"/>
        <v>9.7856320761320649E-3</v>
      </c>
      <c r="L79" s="5"/>
      <c r="M79" s="76"/>
      <c r="N79" s="76"/>
      <c r="O79" s="20"/>
    </row>
    <row r="80" spans="2:15" x14ac:dyDescent="0.25">
      <c r="B80" s="16"/>
      <c r="C80" s="76"/>
      <c r="D80" s="76"/>
      <c r="E80" s="5"/>
      <c r="F80" s="68" t="s">
        <v>15</v>
      </c>
      <c r="G80" s="50"/>
      <c r="H80" s="65">
        <v>0.26574900000000001</v>
      </c>
      <c r="I80" s="71">
        <f>+H80/$H$81</f>
        <v>9.7755219413583525E-4</v>
      </c>
      <c r="J80" s="65">
        <v>6.4300000000000002E-4</v>
      </c>
      <c r="K80" s="71">
        <f t="shared" si="12"/>
        <v>2.419576367173536E-3</v>
      </c>
      <c r="L80" s="5"/>
      <c r="M80" s="76"/>
      <c r="N80" s="76"/>
      <c r="O80" s="20"/>
    </row>
    <row r="81" spans="2:15" x14ac:dyDescent="0.25">
      <c r="B81" s="16"/>
      <c r="C81" s="76"/>
      <c r="D81" s="76"/>
      <c r="E81" s="5"/>
      <c r="F81" s="131" t="s">
        <v>0</v>
      </c>
      <c r="G81" s="132"/>
      <c r="H81" s="66">
        <f>SUM(H77:H80)</f>
        <v>271.85146900000001</v>
      </c>
      <c r="I81" s="70">
        <f>+H81/$H$81</f>
        <v>1</v>
      </c>
      <c r="J81" s="66">
        <f>SUM(J77:J80)</f>
        <v>34.265909999999998</v>
      </c>
      <c r="K81" s="70">
        <f t="shared" si="12"/>
        <v>0.12604644045532082</v>
      </c>
      <c r="L81" s="5"/>
      <c r="M81" s="76"/>
      <c r="N81" s="76"/>
      <c r="O81" s="20"/>
    </row>
    <row r="82" spans="2:15" x14ac:dyDescent="0.25">
      <c r="B82" s="16"/>
      <c r="C82" s="19"/>
      <c r="E82" s="11"/>
      <c r="F82" s="119" t="s">
        <v>91</v>
      </c>
      <c r="G82" s="119"/>
      <c r="H82" s="119"/>
      <c r="I82" s="119"/>
      <c r="J82" s="119"/>
      <c r="K82" s="119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4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JUSTICIA cuenta con el mayor presupuesto en esta región, con un nivel de ejecución del 1.0%, del mismo modo para proyectos TRANSPORTE se tiene un nivel de avance de 16.3%. Cabe destacar que solo estos dos sectores concentran el 74.6% del presupuesto de esta región. 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20"/>
    </row>
    <row r="85" spans="2:15" x14ac:dyDescent="0.25">
      <c r="B85" s="16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20"/>
    </row>
    <row r="86" spans="2:15" x14ac:dyDescent="0.25">
      <c r="B86" s="16"/>
      <c r="C86" s="76"/>
      <c r="D86" s="5"/>
      <c r="E86" s="5"/>
      <c r="F86" s="5"/>
      <c r="G86" s="5"/>
      <c r="H86" s="76"/>
      <c r="I86" s="76"/>
      <c r="J86" s="76"/>
      <c r="K86" s="76"/>
      <c r="L86" s="76"/>
      <c r="M86" s="76"/>
      <c r="N86" s="76"/>
      <c r="O86" s="20"/>
    </row>
    <row r="87" spans="2:15" x14ac:dyDescent="0.25">
      <c r="B87" s="16"/>
      <c r="C87" s="76"/>
      <c r="D87" s="5"/>
      <c r="E87" s="115" t="s">
        <v>65</v>
      </c>
      <c r="F87" s="115"/>
      <c r="G87" s="115"/>
      <c r="H87" s="115"/>
      <c r="I87" s="115"/>
      <c r="J87" s="115"/>
      <c r="K87" s="115"/>
      <c r="L87" s="115"/>
      <c r="M87" s="76"/>
      <c r="N87" s="76"/>
      <c r="O87" s="20"/>
    </row>
    <row r="88" spans="2:15" x14ac:dyDescent="0.25">
      <c r="B88" s="16"/>
      <c r="C88" s="76"/>
      <c r="D88" s="5"/>
      <c r="E88" s="5"/>
      <c r="F88" s="116" t="s">
        <v>1</v>
      </c>
      <c r="G88" s="116"/>
      <c r="H88" s="116"/>
      <c r="I88" s="116"/>
      <c r="J88" s="116"/>
      <c r="K88" s="116"/>
      <c r="L88" s="5"/>
      <c r="M88" s="76"/>
      <c r="N88" s="76"/>
      <c r="O88" s="20"/>
    </row>
    <row r="89" spans="2:15" x14ac:dyDescent="0.25">
      <c r="B89" s="16"/>
      <c r="C89" s="76"/>
      <c r="D89" s="5"/>
      <c r="E89" s="76"/>
      <c r="F89" s="117" t="s">
        <v>22</v>
      </c>
      <c r="G89" s="118"/>
      <c r="H89" s="73" t="s">
        <v>20</v>
      </c>
      <c r="I89" s="73" t="s">
        <v>3</v>
      </c>
      <c r="J89" s="67" t="s">
        <v>21</v>
      </c>
      <c r="K89" s="67" t="s">
        <v>18</v>
      </c>
      <c r="L89" s="5"/>
      <c r="M89" s="76"/>
      <c r="N89" s="76"/>
      <c r="O89" s="20"/>
    </row>
    <row r="90" spans="2:15" x14ac:dyDescent="0.25">
      <c r="B90" s="16"/>
      <c r="C90" s="76"/>
      <c r="D90" s="5"/>
      <c r="E90" s="76"/>
      <c r="F90" s="68" t="s">
        <v>67</v>
      </c>
      <c r="G90" s="74"/>
      <c r="H90" s="65">
        <v>162.825042</v>
      </c>
      <c r="I90" s="71">
        <f t="shared" ref="I90:I97" si="13">+H90/$H$98</f>
        <v>0.59894854568543821</v>
      </c>
      <c r="J90" s="65">
        <v>1.595923</v>
      </c>
      <c r="K90" s="71">
        <f>+J90/H90</f>
        <v>9.8014591637568867E-3</v>
      </c>
      <c r="L90" s="5"/>
      <c r="M90" s="76"/>
      <c r="N90" s="76"/>
      <c r="O90" s="20"/>
    </row>
    <row r="91" spans="2:15" x14ac:dyDescent="0.25">
      <c r="B91" s="16"/>
      <c r="C91" s="76"/>
      <c r="D91" s="5"/>
      <c r="E91" s="76"/>
      <c r="F91" s="68" t="s">
        <v>50</v>
      </c>
      <c r="G91" s="74"/>
      <c r="H91" s="65">
        <v>39.953437000000001</v>
      </c>
      <c r="I91" s="71">
        <f t="shared" si="13"/>
        <v>0.14696789076390829</v>
      </c>
      <c r="J91" s="65">
        <v>6.5300780000000005</v>
      </c>
      <c r="K91" s="71">
        <f t="shared" ref="K91:K98" si="14">+J91/H91</f>
        <v>0.16344220898942938</v>
      </c>
      <c r="L91" s="5"/>
      <c r="M91" s="76"/>
      <c r="N91" s="76"/>
      <c r="O91" s="20"/>
    </row>
    <row r="92" spans="2:15" x14ac:dyDescent="0.25">
      <c r="B92" s="16"/>
      <c r="C92" s="76"/>
      <c r="D92" s="5"/>
      <c r="E92" s="76"/>
      <c r="F92" s="68" t="s">
        <v>52</v>
      </c>
      <c r="G92" s="74"/>
      <c r="H92" s="65">
        <v>38.633321000000002</v>
      </c>
      <c r="I92" s="71">
        <f t="shared" si="13"/>
        <v>0.14211187139106465</v>
      </c>
      <c r="J92" s="65">
        <v>16.265574000000001</v>
      </c>
      <c r="K92" s="71">
        <f t="shared" si="14"/>
        <v>0.42102448298452</v>
      </c>
      <c r="L92" s="5"/>
      <c r="M92" s="76"/>
      <c r="N92" s="76"/>
      <c r="O92" s="20"/>
    </row>
    <row r="93" spans="2:15" x14ac:dyDescent="0.25">
      <c r="B93" s="16"/>
      <c r="C93" s="76"/>
      <c r="D93" s="5"/>
      <c r="E93" s="76"/>
      <c r="F93" s="68" t="s">
        <v>68</v>
      </c>
      <c r="G93" s="74"/>
      <c r="H93" s="65">
        <v>8.168448999999999</v>
      </c>
      <c r="I93" s="71">
        <f t="shared" si="13"/>
        <v>3.0047470517806908E-2</v>
      </c>
      <c r="J93" s="65">
        <v>1.5580780000000001</v>
      </c>
      <c r="K93" s="71">
        <f t="shared" si="14"/>
        <v>0.19074343244353981</v>
      </c>
      <c r="L93" s="5"/>
      <c r="M93" s="76"/>
      <c r="N93" s="76"/>
      <c r="O93" s="20"/>
    </row>
    <row r="94" spans="2:15" x14ac:dyDescent="0.25">
      <c r="B94" s="16"/>
      <c r="C94" s="76"/>
      <c r="D94" s="5"/>
      <c r="E94" s="76"/>
      <c r="F94" s="68" t="s">
        <v>93</v>
      </c>
      <c r="G94" s="74"/>
      <c r="H94" s="65">
        <v>6.9627340000000002</v>
      </c>
      <c r="I94" s="71">
        <f t="shared" si="13"/>
        <v>2.5612272854777178E-2</v>
      </c>
      <c r="J94" s="65">
        <v>3.4277340000000001</v>
      </c>
      <c r="K94" s="71">
        <f t="shared" si="14"/>
        <v>0.4922971350047266</v>
      </c>
      <c r="L94" s="5"/>
      <c r="M94" s="76"/>
      <c r="N94" s="76"/>
      <c r="O94" s="20"/>
    </row>
    <row r="95" spans="2:15" x14ac:dyDescent="0.25">
      <c r="B95" s="16"/>
      <c r="C95" s="76"/>
      <c r="D95" s="5"/>
      <c r="E95" s="76"/>
      <c r="F95" s="68" t="s">
        <v>61</v>
      </c>
      <c r="G95" s="74"/>
      <c r="H95" s="65">
        <v>5.4735699999999996</v>
      </c>
      <c r="I95" s="71">
        <f t="shared" si="13"/>
        <v>2.0134413914092181E-2</v>
      </c>
      <c r="J95" s="65">
        <v>1.0038999999999999E-2</v>
      </c>
      <c r="K95" s="71">
        <f t="shared" si="14"/>
        <v>1.8340863458401007E-3</v>
      </c>
      <c r="L95" s="5"/>
      <c r="M95" s="76"/>
      <c r="N95" s="76"/>
      <c r="O95" s="20"/>
    </row>
    <row r="96" spans="2:15" x14ac:dyDescent="0.25">
      <c r="B96" s="16"/>
      <c r="C96" s="76"/>
      <c r="D96" s="5"/>
      <c r="E96" s="76"/>
      <c r="F96" s="68" t="s">
        <v>64</v>
      </c>
      <c r="G96" s="74"/>
      <c r="H96" s="65">
        <v>3.225279</v>
      </c>
      <c r="I96" s="71">
        <f t="shared" si="13"/>
        <v>1.1864122021720618E-2</v>
      </c>
      <c r="J96" s="65">
        <v>2.1089510000000002</v>
      </c>
      <c r="K96" s="71">
        <f t="shared" si="14"/>
        <v>0.65388172620105123</v>
      </c>
      <c r="L96" s="5"/>
      <c r="M96" s="76"/>
      <c r="N96" s="76"/>
      <c r="O96" s="20"/>
    </row>
    <row r="97" spans="2:15" x14ac:dyDescent="0.25">
      <c r="B97" s="16"/>
      <c r="C97" s="76"/>
      <c r="D97" s="5"/>
      <c r="E97" s="76"/>
      <c r="F97" s="68" t="s">
        <v>57</v>
      </c>
      <c r="G97" s="74"/>
      <c r="H97" s="65">
        <v>6.6096370000000011</v>
      </c>
      <c r="I97" s="71">
        <f t="shared" si="13"/>
        <v>2.4313412851191915E-2</v>
      </c>
      <c r="J97" s="65">
        <v>2.7695330000000009</v>
      </c>
      <c r="K97" s="71">
        <f t="shared" si="14"/>
        <v>0.4190143876282465</v>
      </c>
      <c r="L97" s="5"/>
      <c r="M97" s="76"/>
      <c r="N97" s="76"/>
      <c r="O97" s="20"/>
    </row>
    <row r="98" spans="2:15" x14ac:dyDescent="0.25">
      <c r="B98" s="16"/>
      <c r="C98" s="76"/>
      <c r="D98" s="5"/>
      <c r="E98" s="76"/>
      <c r="F98" s="69" t="s">
        <v>0</v>
      </c>
      <c r="G98" s="75"/>
      <c r="H98" s="66">
        <f>SUM(H90:H97)</f>
        <v>271.85146900000001</v>
      </c>
      <c r="I98" s="70">
        <f>SUM(I90:I97)</f>
        <v>0.99999999999999989</v>
      </c>
      <c r="J98" s="66">
        <f>SUM(J90:J97)</f>
        <v>34.265910000000005</v>
      </c>
      <c r="K98" s="70">
        <f t="shared" si="14"/>
        <v>0.12604644045532085</v>
      </c>
      <c r="L98" s="5"/>
      <c r="M98" s="76"/>
      <c r="N98" s="76"/>
      <c r="O98" s="20"/>
    </row>
    <row r="99" spans="2:15" x14ac:dyDescent="0.25">
      <c r="B99" s="16"/>
      <c r="C99" s="19"/>
      <c r="E99" s="11"/>
      <c r="F99" s="119" t="s">
        <v>91</v>
      </c>
      <c r="G99" s="119"/>
      <c r="H99" s="119"/>
      <c r="I99" s="119"/>
      <c r="J99" s="119"/>
      <c r="K99" s="119"/>
      <c r="L99" s="11"/>
      <c r="N99" s="19"/>
      <c r="O99" s="20"/>
    </row>
    <row r="100" spans="2:15" x14ac:dyDescent="0.25">
      <c r="B100" s="16"/>
      <c r="C100" s="19"/>
      <c r="D100" s="11"/>
      <c r="E100" s="11"/>
      <c r="F100" s="43"/>
      <c r="G100" s="43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4" t="str">
        <f>+CONCATENATE("Al 20 de diciembre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20 de diciembre  los 108  proyectos presupuestados para el 2017, 40 no cuentan con ningún avance en ejecución del gasto, mientras que 26 (24.1% de proyectos) no superan el 50,0% de ejecución, 28 proyectos (25.9% del total) tienen un nivel de ejecución mayor al 50,0% pero no culminan al 100% y 14 proyectos por S/ 1.5 millones se han ejecutado al 100,0%.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0"/>
    </row>
    <row r="102" spans="2:15" x14ac:dyDescent="0.25">
      <c r="B102" s="16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5" t="s">
        <v>74</v>
      </c>
      <c r="F104" s="115"/>
      <c r="G104" s="115"/>
      <c r="H104" s="115"/>
      <c r="I104" s="115"/>
      <c r="J104" s="115"/>
      <c r="K104" s="115"/>
      <c r="L104" s="115"/>
      <c r="M104" s="19"/>
      <c r="N104" s="19"/>
      <c r="O104" s="20"/>
    </row>
    <row r="105" spans="2:15" x14ac:dyDescent="0.25">
      <c r="B105" s="16"/>
      <c r="C105" s="19"/>
      <c r="D105" s="19"/>
      <c r="E105" s="5"/>
      <c r="F105" s="116" t="s">
        <v>33</v>
      </c>
      <c r="G105" s="116"/>
      <c r="H105" s="116"/>
      <c r="I105" s="116"/>
      <c r="J105" s="116"/>
      <c r="K105" s="116"/>
      <c r="L105" s="5"/>
      <c r="M105" s="19"/>
      <c r="N105" s="19"/>
      <c r="O105" s="20"/>
    </row>
    <row r="106" spans="2:15" x14ac:dyDescent="0.25">
      <c r="B106" s="16"/>
      <c r="C106" s="19"/>
      <c r="D106" s="19"/>
      <c r="E106" s="76"/>
      <c r="F106" s="78" t="s">
        <v>25</v>
      </c>
      <c r="G106" s="67" t="s">
        <v>18</v>
      </c>
      <c r="H106" s="67" t="s">
        <v>20</v>
      </c>
      <c r="I106" s="67" t="s">
        <v>7</v>
      </c>
      <c r="J106" s="67" t="s">
        <v>24</v>
      </c>
      <c r="K106" s="67" t="s">
        <v>3</v>
      </c>
      <c r="L106" s="76"/>
      <c r="M106" s="19"/>
      <c r="N106" s="19"/>
      <c r="O106" s="20"/>
    </row>
    <row r="107" spans="2:15" x14ac:dyDescent="0.25">
      <c r="B107" s="16"/>
      <c r="C107" s="19"/>
      <c r="D107" s="19"/>
      <c r="E107" s="76"/>
      <c r="F107" s="79" t="s">
        <v>26</v>
      </c>
      <c r="G107" s="71">
        <f>+I107/H107</f>
        <v>0</v>
      </c>
      <c r="H107" s="65">
        <v>20.435609999999997</v>
      </c>
      <c r="I107" s="65">
        <v>0</v>
      </c>
      <c r="J107" s="79">
        <v>40</v>
      </c>
      <c r="K107" s="71">
        <f>+J107/$J$111</f>
        <v>0.37037037037037035</v>
      </c>
      <c r="L107" s="76"/>
      <c r="M107" s="19"/>
      <c r="N107" s="19"/>
      <c r="O107" s="20"/>
    </row>
    <row r="108" spans="2:15" x14ac:dyDescent="0.25">
      <c r="B108" s="16"/>
      <c r="C108" s="19"/>
      <c r="D108" s="19"/>
      <c r="E108" s="76"/>
      <c r="F108" s="79" t="s">
        <v>27</v>
      </c>
      <c r="G108" s="71">
        <f t="shared" ref="G108:G111" si="15">+I108/H108</f>
        <v>4.3897161489051525E-2</v>
      </c>
      <c r="H108" s="65">
        <v>220.405914</v>
      </c>
      <c r="I108" s="65">
        <v>9.675194000000003</v>
      </c>
      <c r="J108" s="79">
        <v>26</v>
      </c>
      <c r="K108" s="71">
        <f>+J108/$J$111</f>
        <v>0.24074074074074073</v>
      </c>
      <c r="L108" s="76"/>
      <c r="M108" s="19"/>
      <c r="N108" s="19"/>
      <c r="O108" s="20"/>
    </row>
    <row r="109" spans="2:15" x14ac:dyDescent="0.25">
      <c r="B109" s="16"/>
      <c r="C109" s="19"/>
      <c r="D109" s="19"/>
      <c r="E109" s="76"/>
      <c r="F109" s="79" t="s">
        <v>28</v>
      </c>
      <c r="G109" s="71">
        <f t="shared" si="15"/>
        <v>0.78275512775792522</v>
      </c>
      <c r="H109" s="65">
        <v>29.548342999999999</v>
      </c>
      <c r="I109" s="65">
        <v>23.129116999999994</v>
      </c>
      <c r="J109" s="79">
        <v>28</v>
      </c>
      <c r="K109" s="71">
        <f>+J109/$J$111</f>
        <v>0.25925925925925924</v>
      </c>
      <c r="L109" s="76"/>
      <c r="M109" s="19"/>
      <c r="N109" s="19"/>
      <c r="O109" s="20"/>
    </row>
    <row r="110" spans="2:15" x14ac:dyDescent="0.25">
      <c r="B110" s="16"/>
      <c r="C110" s="19"/>
      <c r="D110" s="19"/>
      <c r="E110" s="76"/>
      <c r="F110" s="79" t="s">
        <v>29</v>
      </c>
      <c r="G110" s="71">
        <f t="shared" si="15"/>
        <v>1</v>
      </c>
      <c r="H110" s="65">
        <v>1.4616019999999996</v>
      </c>
      <c r="I110" s="65">
        <v>1.4616019999999996</v>
      </c>
      <c r="J110" s="79">
        <v>14</v>
      </c>
      <c r="K110" s="71">
        <f>+J110/$J$111</f>
        <v>0.12962962962962962</v>
      </c>
      <c r="L110" s="76"/>
      <c r="M110" s="19"/>
      <c r="N110" s="19"/>
      <c r="O110" s="20"/>
    </row>
    <row r="111" spans="2:15" x14ac:dyDescent="0.25">
      <c r="B111" s="16"/>
      <c r="C111" s="19"/>
      <c r="D111" s="19"/>
      <c r="E111" s="76"/>
      <c r="F111" s="80" t="s">
        <v>0</v>
      </c>
      <c r="G111" s="70">
        <f t="shared" si="15"/>
        <v>0.12604645149075872</v>
      </c>
      <c r="H111" s="66">
        <f t="shared" ref="H111:J111" si="16">SUM(H107:H110)</f>
        <v>271.85146900000001</v>
      </c>
      <c r="I111" s="66">
        <f t="shared" si="16"/>
        <v>34.265912999999998</v>
      </c>
      <c r="J111" s="80">
        <f t="shared" si="16"/>
        <v>108</v>
      </c>
      <c r="K111" s="70">
        <f>+J111/$J$111</f>
        <v>1</v>
      </c>
      <c r="L111" s="76"/>
      <c r="M111" s="19"/>
      <c r="N111" s="19"/>
      <c r="O111" s="20"/>
    </row>
    <row r="112" spans="2:15" x14ac:dyDescent="0.25">
      <c r="B112" s="16"/>
      <c r="C112" s="19"/>
      <c r="E112" s="11"/>
      <c r="F112" s="119" t="s">
        <v>91</v>
      </c>
      <c r="G112" s="119"/>
      <c r="H112" s="119"/>
      <c r="I112" s="119"/>
      <c r="J112" s="119"/>
      <c r="K112" s="119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</row>
    <row r="117" spans="2:15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</row>
    <row r="118" spans="2:15" x14ac:dyDescent="0.25">
      <c r="B118" s="16"/>
      <c r="C118" s="113" t="s">
        <v>30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7"/>
    </row>
    <row r="119" spans="2:15" x14ac:dyDescent="0.25">
      <c r="B119" s="1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8"/>
    </row>
    <row r="120" spans="2:15" ht="15" customHeight="1" x14ac:dyDescent="0.25">
      <c r="B120" s="16"/>
      <c r="C120" s="114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49.8%, mientras que para los proyectos del tipo social se registra un avance del 63.6% a dos meses de culminar el año 2017. Cabe resaltar que estos dos tipos de proyectos absorben el 66.2% del presupuesto total del Gobierno Regional en esta región.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8"/>
    </row>
    <row r="121" spans="2:15" x14ac:dyDescent="0.25">
      <c r="B121" s="16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20"/>
    </row>
    <row r="122" spans="2:15" x14ac:dyDescent="0.25">
      <c r="B122" s="16"/>
      <c r="C122" s="76"/>
      <c r="D122" s="76"/>
      <c r="E122" s="5"/>
      <c r="F122" s="5"/>
      <c r="G122" s="5"/>
      <c r="H122" s="5"/>
      <c r="I122" s="5"/>
      <c r="J122" s="5"/>
      <c r="K122" s="5"/>
      <c r="L122" s="5"/>
      <c r="M122" s="76"/>
      <c r="N122" s="76"/>
      <c r="O122" s="20"/>
    </row>
    <row r="123" spans="2:15" x14ac:dyDescent="0.25">
      <c r="B123" s="16"/>
      <c r="C123" s="76"/>
      <c r="D123" s="76"/>
      <c r="E123" s="128" t="s">
        <v>69</v>
      </c>
      <c r="F123" s="128"/>
      <c r="G123" s="128"/>
      <c r="H123" s="128"/>
      <c r="I123" s="128"/>
      <c r="J123" s="128"/>
      <c r="K123" s="128"/>
      <c r="L123" s="128"/>
      <c r="M123" s="76"/>
      <c r="N123" s="76"/>
      <c r="O123" s="20"/>
    </row>
    <row r="124" spans="2:15" x14ac:dyDescent="0.25">
      <c r="B124" s="16"/>
      <c r="C124" s="76"/>
      <c r="D124" s="76"/>
      <c r="E124" s="5"/>
      <c r="F124" s="116" t="s">
        <v>1</v>
      </c>
      <c r="G124" s="116"/>
      <c r="H124" s="116"/>
      <c r="I124" s="116"/>
      <c r="J124" s="116"/>
      <c r="K124" s="116"/>
      <c r="L124" s="5"/>
      <c r="M124" s="76"/>
      <c r="N124" s="76"/>
      <c r="O124" s="20"/>
    </row>
    <row r="125" spans="2:15" x14ac:dyDescent="0.25">
      <c r="B125" s="16"/>
      <c r="C125" s="76"/>
      <c r="D125" s="76"/>
      <c r="E125" s="5"/>
      <c r="F125" s="120" t="s">
        <v>32</v>
      </c>
      <c r="G125" s="120"/>
      <c r="H125" s="67" t="s">
        <v>6</v>
      </c>
      <c r="I125" s="67" t="s">
        <v>16</v>
      </c>
      <c r="J125" s="67" t="s">
        <v>17</v>
      </c>
      <c r="K125" s="67" t="s">
        <v>18</v>
      </c>
      <c r="L125" s="5"/>
      <c r="M125" s="76"/>
      <c r="N125" s="76"/>
      <c r="O125" s="20"/>
    </row>
    <row r="126" spans="2:15" ht="15" customHeight="1" x14ac:dyDescent="0.25">
      <c r="B126" s="16"/>
      <c r="C126" s="76"/>
      <c r="D126" s="76"/>
      <c r="E126" s="5"/>
      <c r="F126" s="68" t="s">
        <v>13</v>
      </c>
      <c r="G126" s="50"/>
      <c r="H126" s="64">
        <v>29.060178999999998</v>
      </c>
      <c r="I126" s="71">
        <f>+H126/H$130</f>
        <v>0.2377600026861969</v>
      </c>
      <c r="J126" s="65">
        <v>14.485748000000001</v>
      </c>
      <c r="K126" s="71">
        <f>+J126/H126</f>
        <v>0.49847414910968035</v>
      </c>
      <c r="L126" s="5"/>
      <c r="M126" s="76"/>
      <c r="N126" s="76"/>
      <c r="O126" s="20"/>
    </row>
    <row r="127" spans="2:15" x14ac:dyDescent="0.25">
      <c r="B127" s="16"/>
      <c r="C127" s="76"/>
      <c r="D127" s="76"/>
      <c r="E127" s="5"/>
      <c r="F127" s="68" t="s">
        <v>14</v>
      </c>
      <c r="G127" s="50"/>
      <c r="H127" s="65">
        <v>51.855605999999995</v>
      </c>
      <c r="I127" s="71">
        <f t="shared" ref="I127:I129" si="17">+H127/H$130</f>
        <v>0.42426404262184236</v>
      </c>
      <c r="J127" s="65">
        <v>32.959034000000003</v>
      </c>
      <c r="K127" s="71">
        <f t="shared" ref="K127:K130" si="18">+J127/H127</f>
        <v>0.63559249505251192</v>
      </c>
      <c r="L127" s="5"/>
      <c r="M127" s="76"/>
      <c r="N127" s="76"/>
      <c r="O127" s="20"/>
    </row>
    <row r="128" spans="2:15" x14ac:dyDescent="0.25">
      <c r="B128" s="16"/>
      <c r="C128" s="76"/>
      <c r="D128" s="76"/>
      <c r="E128" s="5"/>
      <c r="F128" s="68" t="s">
        <v>23</v>
      </c>
      <c r="G128" s="50"/>
      <c r="H128" s="65">
        <v>35.742699000000002</v>
      </c>
      <c r="I128" s="71">
        <f t="shared" si="17"/>
        <v>0.29243399396307673</v>
      </c>
      <c r="J128" s="65">
        <v>18.117571000000002</v>
      </c>
      <c r="K128" s="71">
        <f t="shared" si="18"/>
        <v>0.50688872152603814</v>
      </c>
      <c r="L128" s="5"/>
      <c r="M128" s="76"/>
      <c r="N128" s="76"/>
      <c r="O128" s="20"/>
    </row>
    <row r="129" spans="2:15" x14ac:dyDescent="0.25">
      <c r="B129" s="16"/>
      <c r="C129" s="76"/>
      <c r="D129" s="76"/>
      <c r="E129" s="5"/>
      <c r="F129" s="68" t="s">
        <v>15</v>
      </c>
      <c r="G129" s="50"/>
      <c r="H129" s="65">
        <v>5.5663590000000003</v>
      </c>
      <c r="I129" s="71">
        <f t="shared" si="17"/>
        <v>4.5541960728883897E-2</v>
      </c>
      <c r="J129" s="65">
        <v>0.79767499999999991</v>
      </c>
      <c r="K129" s="71">
        <f t="shared" si="18"/>
        <v>0.14330283044985059</v>
      </c>
      <c r="L129" s="5"/>
      <c r="M129" s="76"/>
      <c r="N129" s="76"/>
      <c r="O129" s="20"/>
    </row>
    <row r="130" spans="2:15" x14ac:dyDescent="0.25">
      <c r="B130" s="16"/>
      <c r="C130" s="76"/>
      <c r="D130" s="76"/>
      <c r="E130" s="5"/>
      <c r="F130" s="69" t="s">
        <v>0</v>
      </c>
      <c r="G130" s="52"/>
      <c r="H130" s="66">
        <f>SUM(H126:H129)</f>
        <v>122.22484300000001</v>
      </c>
      <c r="I130" s="70">
        <f>SUM(I126:I129)</f>
        <v>0.99999999999999989</v>
      </c>
      <c r="J130" s="66">
        <f>SUM(J126:J129)</f>
        <v>66.360028</v>
      </c>
      <c r="K130" s="70">
        <f t="shared" si="18"/>
        <v>0.54293404164978143</v>
      </c>
      <c r="L130" s="5"/>
      <c r="M130" s="76"/>
      <c r="N130" s="76"/>
      <c r="O130" s="20"/>
    </row>
    <row r="131" spans="2:15" x14ac:dyDescent="0.25">
      <c r="B131" s="16"/>
      <c r="C131" s="19"/>
      <c r="E131" s="11"/>
      <c r="F131" s="119" t="s">
        <v>91</v>
      </c>
      <c r="G131" s="119"/>
      <c r="H131" s="119"/>
      <c r="I131" s="119"/>
      <c r="J131" s="119"/>
      <c r="K131" s="119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4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64.5%, del mismo modo para proyectos ORDEN PUBLICO Y SEGURIDAD se tiene un nivel de avance de 50.7%. Cabe destacar que solo estos dos sectores concentran el 60.9% del presupuesto de esta región. 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20"/>
    </row>
    <row r="134" spans="2:15" x14ac:dyDescent="0.25">
      <c r="B134" s="16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20"/>
    </row>
    <row r="135" spans="2:15" x14ac:dyDescent="0.25">
      <c r="B135" s="16"/>
      <c r="C135" s="76"/>
      <c r="D135" s="5"/>
      <c r="E135" s="5"/>
      <c r="F135" s="5"/>
      <c r="G135" s="5"/>
      <c r="H135" s="76"/>
      <c r="I135" s="76"/>
      <c r="J135" s="76"/>
      <c r="K135" s="76"/>
      <c r="L135" s="76"/>
      <c r="M135" s="76"/>
      <c r="N135" s="76"/>
      <c r="O135" s="20"/>
    </row>
    <row r="136" spans="2:15" x14ac:dyDescent="0.25">
      <c r="B136" s="16"/>
      <c r="C136" s="76"/>
      <c r="D136" s="5"/>
      <c r="E136" s="115" t="s">
        <v>65</v>
      </c>
      <c r="F136" s="115"/>
      <c r="G136" s="115"/>
      <c r="H136" s="115"/>
      <c r="I136" s="115"/>
      <c r="J136" s="115"/>
      <c r="K136" s="115"/>
      <c r="L136" s="115"/>
      <c r="M136" s="76"/>
      <c r="N136" s="76"/>
      <c r="O136" s="20"/>
    </row>
    <row r="137" spans="2:15" x14ac:dyDescent="0.25">
      <c r="B137" s="16"/>
      <c r="C137" s="76"/>
      <c r="D137" s="5"/>
      <c r="E137" s="5"/>
      <c r="F137" s="116" t="s">
        <v>1</v>
      </c>
      <c r="G137" s="116"/>
      <c r="H137" s="116"/>
      <c r="I137" s="116"/>
      <c r="J137" s="116"/>
      <c r="K137" s="116"/>
      <c r="L137" s="5"/>
      <c r="M137" s="76"/>
      <c r="N137" s="76"/>
      <c r="O137" s="20"/>
    </row>
    <row r="138" spans="2:15" x14ac:dyDescent="0.25">
      <c r="B138" s="16"/>
      <c r="C138" s="76"/>
      <c r="D138" s="5"/>
      <c r="E138" s="76"/>
      <c r="F138" s="120" t="s">
        <v>22</v>
      </c>
      <c r="G138" s="120"/>
      <c r="H138" s="67" t="s">
        <v>20</v>
      </c>
      <c r="I138" s="67" t="s">
        <v>3</v>
      </c>
      <c r="J138" s="67" t="s">
        <v>21</v>
      </c>
      <c r="K138" s="67" t="s">
        <v>18</v>
      </c>
      <c r="L138" s="5"/>
      <c r="M138" s="76"/>
      <c r="N138" s="76"/>
      <c r="O138" s="20"/>
    </row>
    <row r="139" spans="2:15" x14ac:dyDescent="0.25">
      <c r="B139" s="16"/>
      <c r="C139" s="76"/>
      <c r="D139" s="5"/>
      <c r="E139" s="76"/>
      <c r="F139" s="68" t="s">
        <v>52</v>
      </c>
      <c r="G139" s="74"/>
      <c r="H139" s="65">
        <v>38.701079</v>
      </c>
      <c r="I139" s="71">
        <f>+H139/H$147</f>
        <v>0.31663840222727874</v>
      </c>
      <c r="J139" s="65">
        <v>24.949154</v>
      </c>
      <c r="K139" s="71">
        <f>+J139/H139</f>
        <v>0.64466300797453213</v>
      </c>
      <c r="L139" s="5"/>
      <c r="M139" s="76"/>
      <c r="N139" s="76"/>
      <c r="O139" s="20"/>
    </row>
    <row r="140" spans="2:15" x14ac:dyDescent="0.25">
      <c r="B140" s="16"/>
      <c r="C140" s="76"/>
      <c r="D140" s="5"/>
      <c r="E140" s="76"/>
      <c r="F140" s="68" t="s">
        <v>63</v>
      </c>
      <c r="G140" s="74"/>
      <c r="H140" s="65">
        <v>35.742699000000002</v>
      </c>
      <c r="I140" s="71">
        <f t="shared" ref="I140:I146" si="19">+H140/H$147</f>
        <v>0.29243399396307668</v>
      </c>
      <c r="J140" s="65">
        <v>18.117571000000002</v>
      </c>
      <c r="K140" s="71">
        <f t="shared" ref="K140:K147" si="20">+J140/H140</f>
        <v>0.50688872152603814</v>
      </c>
      <c r="L140" s="5"/>
      <c r="M140" s="76"/>
      <c r="N140" s="76"/>
      <c r="O140" s="20"/>
    </row>
    <row r="141" spans="2:15" x14ac:dyDescent="0.25">
      <c r="B141" s="16"/>
      <c r="C141" s="76"/>
      <c r="D141" s="5"/>
      <c r="E141" s="76"/>
      <c r="F141" s="68" t="s">
        <v>53</v>
      </c>
      <c r="G141" s="74"/>
      <c r="H141" s="65">
        <v>20.752642999999999</v>
      </c>
      <c r="I141" s="71">
        <f t="shared" si="19"/>
        <v>0.16979071104227145</v>
      </c>
      <c r="J141" s="65">
        <v>12.204491000000001</v>
      </c>
      <c r="K141" s="71">
        <f t="shared" si="20"/>
        <v>0.58809333346118864</v>
      </c>
      <c r="L141" s="5"/>
      <c r="M141" s="76"/>
      <c r="N141" s="76"/>
      <c r="O141" s="20"/>
    </row>
    <row r="142" spans="2:15" x14ac:dyDescent="0.25">
      <c r="B142" s="16"/>
      <c r="C142" s="76"/>
      <c r="D142" s="5"/>
      <c r="E142" s="76"/>
      <c r="F142" s="68" t="s">
        <v>61</v>
      </c>
      <c r="G142" s="74"/>
      <c r="H142" s="65">
        <v>6.7931470000000003</v>
      </c>
      <c r="I142" s="71">
        <f t="shared" si="19"/>
        <v>5.5579101868840193E-2</v>
      </c>
      <c r="J142" s="65">
        <v>2.7450399999999999</v>
      </c>
      <c r="K142" s="71">
        <f t="shared" si="20"/>
        <v>0.4040895920550519</v>
      </c>
      <c r="L142" s="5"/>
      <c r="M142" s="76"/>
      <c r="N142" s="76"/>
      <c r="O142" s="20"/>
    </row>
    <row r="143" spans="2:15" x14ac:dyDescent="0.25">
      <c r="B143" s="16"/>
      <c r="C143" s="76"/>
      <c r="D143" s="5"/>
      <c r="E143" s="76"/>
      <c r="F143" s="68" t="s">
        <v>51</v>
      </c>
      <c r="G143" s="74"/>
      <c r="H143" s="65">
        <v>5.8971540000000005</v>
      </c>
      <c r="I143" s="71">
        <f t="shared" si="19"/>
        <v>4.8248407240744008E-2</v>
      </c>
      <c r="J143" s="65">
        <v>5.2648400000000004</v>
      </c>
      <c r="K143" s="71">
        <f>+J143/H143</f>
        <v>0.89277641384301643</v>
      </c>
      <c r="L143" s="5"/>
      <c r="M143" s="76"/>
      <c r="N143" s="76"/>
      <c r="O143" s="20"/>
    </row>
    <row r="144" spans="2:15" x14ac:dyDescent="0.25">
      <c r="B144" s="16"/>
      <c r="C144" s="76"/>
      <c r="D144" s="5"/>
      <c r="E144" s="76"/>
      <c r="F144" s="68" t="s">
        <v>56</v>
      </c>
      <c r="G144" s="74"/>
      <c r="H144" s="65">
        <v>5.5663590000000003</v>
      </c>
      <c r="I144" s="71">
        <f t="shared" si="19"/>
        <v>4.554196072888389E-2</v>
      </c>
      <c r="J144" s="65">
        <v>0.79767499999999991</v>
      </c>
      <c r="K144" s="71">
        <f t="shared" si="20"/>
        <v>0.14330283044985059</v>
      </c>
      <c r="L144" s="5"/>
      <c r="M144" s="76"/>
      <c r="N144" s="76"/>
      <c r="O144" s="20"/>
    </row>
    <row r="145" spans="2:15" x14ac:dyDescent="0.25">
      <c r="B145" s="16"/>
      <c r="C145" s="76"/>
      <c r="D145" s="5"/>
      <c r="E145" s="76"/>
      <c r="F145" s="68" t="s">
        <v>50</v>
      </c>
      <c r="G145" s="74"/>
      <c r="H145" s="65">
        <v>4.5474269999999999</v>
      </c>
      <c r="I145" s="71">
        <f t="shared" si="19"/>
        <v>3.7205423123349804E-2</v>
      </c>
      <c r="J145" s="65">
        <v>1.759949</v>
      </c>
      <c r="K145" s="71">
        <f t="shared" si="20"/>
        <v>0.38702083617834876</v>
      </c>
      <c r="L145" s="5"/>
      <c r="M145" s="76"/>
      <c r="N145" s="76"/>
      <c r="O145" s="20"/>
    </row>
    <row r="146" spans="2:15" x14ac:dyDescent="0.25">
      <c r="B146" s="16"/>
      <c r="C146" s="76"/>
      <c r="D146" s="5"/>
      <c r="E146" s="76"/>
      <c r="F146" s="68" t="s">
        <v>57</v>
      </c>
      <c r="G146" s="74"/>
      <c r="H146" s="65">
        <v>4.224335</v>
      </c>
      <c r="I146" s="71">
        <f t="shared" si="19"/>
        <v>3.456199980555507E-2</v>
      </c>
      <c r="J146" s="65">
        <v>0.52130799999999999</v>
      </c>
      <c r="K146" s="71">
        <f t="shared" si="20"/>
        <v>0.12340593253139251</v>
      </c>
      <c r="L146" s="5"/>
      <c r="M146" s="76"/>
      <c r="N146" s="76"/>
      <c r="O146" s="20"/>
    </row>
    <row r="147" spans="2:15" x14ac:dyDescent="0.25">
      <c r="B147" s="16"/>
      <c r="C147" s="76"/>
      <c r="D147" s="5"/>
      <c r="E147" s="76"/>
      <c r="F147" s="69" t="s">
        <v>0</v>
      </c>
      <c r="G147" s="75"/>
      <c r="H147" s="66">
        <f>SUM(H139:H146)</f>
        <v>122.22484300000002</v>
      </c>
      <c r="I147" s="70">
        <f>SUM(I139:I146)</f>
        <v>0.99999999999999978</v>
      </c>
      <c r="J147" s="66">
        <f>SUM(J139:J146)</f>
        <v>66.360028000000028</v>
      </c>
      <c r="K147" s="70">
        <f t="shared" si="20"/>
        <v>0.54293404164978165</v>
      </c>
      <c r="L147" s="5"/>
      <c r="M147" s="76"/>
      <c r="N147" s="76"/>
      <c r="O147" s="20"/>
    </row>
    <row r="148" spans="2:15" x14ac:dyDescent="0.25">
      <c r="B148" s="16"/>
      <c r="C148" s="19"/>
      <c r="E148" s="11"/>
      <c r="F148" s="119" t="s">
        <v>91</v>
      </c>
      <c r="G148" s="119"/>
      <c r="H148" s="119"/>
      <c r="I148" s="119"/>
      <c r="J148" s="119"/>
      <c r="K148" s="119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3"/>
      <c r="G149" s="43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4" t="str">
        <f>+CONCATENATE("Al 20 de diciembre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20 de diciembre  los 62  proyectos presupuestados para el 2017, 23 no cuentan con ningún avance en ejecución del gasto, mientras que 9 (14.5% de proyectos) no superan el 50,0% de ejecución, 24 proyectos (38.7% del total) tienen un nivel de ejecución mayor al 50,0% pero no culminan al 100% y 6 proyectos por S/ 6.3 millones se han ejecutado al 100,0%.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20"/>
    </row>
    <row r="151" spans="2:15" x14ac:dyDescent="0.25">
      <c r="B151" s="16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20"/>
    </row>
    <row r="152" spans="2:15" x14ac:dyDescent="0.25">
      <c r="B152" s="16"/>
      <c r="C152" s="19"/>
      <c r="D152" s="19"/>
      <c r="E152" s="76"/>
      <c r="F152" s="76"/>
      <c r="G152" s="76"/>
      <c r="H152" s="76"/>
      <c r="I152" s="76"/>
      <c r="J152" s="76"/>
      <c r="K152" s="76"/>
      <c r="L152" s="76"/>
      <c r="M152" s="19"/>
      <c r="N152" s="19"/>
      <c r="O152" s="20"/>
    </row>
    <row r="153" spans="2:15" x14ac:dyDescent="0.25">
      <c r="B153" s="16"/>
      <c r="C153" s="19"/>
      <c r="D153" s="19"/>
      <c r="E153" s="115" t="s">
        <v>75</v>
      </c>
      <c r="F153" s="115"/>
      <c r="G153" s="115"/>
      <c r="H153" s="115"/>
      <c r="I153" s="115"/>
      <c r="J153" s="115"/>
      <c r="K153" s="115"/>
      <c r="L153" s="115"/>
      <c r="M153" s="19"/>
      <c r="N153" s="19"/>
      <c r="O153" s="20"/>
    </row>
    <row r="154" spans="2:15" x14ac:dyDescent="0.25">
      <c r="B154" s="16"/>
      <c r="C154" s="19"/>
      <c r="D154" s="19"/>
      <c r="E154" s="5"/>
      <c r="F154" s="116" t="s">
        <v>33</v>
      </c>
      <c r="G154" s="116"/>
      <c r="H154" s="116"/>
      <c r="I154" s="116"/>
      <c r="J154" s="116"/>
      <c r="K154" s="116"/>
      <c r="L154" s="5"/>
      <c r="M154" s="19"/>
      <c r="N154" s="19"/>
      <c r="O154" s="20"/>
    </row>
    <row r="155" spans="2:15" x14ac:dyDescent="0.25">
      <c r="B155" s="16"/>
      <c r="C155" s="19"/>
      <c r="D155" s="19"/>
      <c r="E155" s="76"/>
      <c r="F155" s="67" t="s">
        <v>25</v>
      </c>
      <c r="G155" s="67" t="s">
        <v>18</v>
      </c>
      <c r="H155" s="67" t="s">
        <v>20</v>
      </c>
      <c r="I155" s="67" t="s">
        <v>7</v>
      </c>
      <c r="J155" s="67" t="s">
        <v>24</v>
      </c>
      <c r="K155" s="67" t="s">
        <v>3</v>
      </c>
      <c r="L155" s="76"/>
      <c r="M155" s="19"/>
      <c r="N155" s="19"/>
      <c r="O155" s="20"/>
    </row>
    <row r="156" spans="2:15" x14ac:dyDescent="0.25">
      <c r="B156" s="16"/>
      <c r="C156" s="19"/>
      <c r="D156" s="19"/>
      <c r="E156" s="76"/>
      <c r="F156" s="79" t="s">
        <v>26</v>
      </c>
      <c r="G156" s="71">
        <f>+I156/H156</f>
        <v>0</v>
      </c>
      <c r="H156" s="65">
        <v>21.09487</v>
      </c>
      <c r="I156" s="65">
        <v>0</v>
      </c>
      <c r="J156" s="79">
        <v>23</v>
      </c>
      <c r="K156" s="71">
        <f>+J156/J$160</f>
        <v>0.37096774193548387</v>
      </c>
      <c r="L156" s="76"/>
      <c r="M156" s="19"/>
      <c r="N156" s="19"/>
      <c r="O156" s="20"/>
    </row>
    <row r="157" spans="2:15" x14ac:dyDescent="0.25">
      <c r="B157" s="16"/>
      <c r="C157" s="19"/>
      <c r="D157" s="19"/>
      <c r="E157" s="76"/>
      <c r="F157" s="79" t="s">
        <v>27</v>
      </c>
      <c r="G157" s="71">
        <f t="shared" ref="G157:G160" si="21">+I157/H157</f>
        <v>0.24291254752122546</v>
      </c>
      <c r="H157" s="65">
        <v>25.029868</v>
      </c>
      <c r="I157" s="65">
        <v>6.0800690000000008</v>
      </c>
      <c r="J157" s="79">
        <v>9</v>
      </c>
      <c r="K157" s="71">
        <f t="shared" ref="K157:K159" si="22">+J157/J$160</f>
        <v>0.14516129032258066</v>
      </c>
      <c r="L157" s="76"/>
      <c r="M157" s="19"/>
      <c r="N157" s="19"/>
      <c r="O157" s="20"/>
    </row>
    <row r="158" spans="2:15" x14ac:dyDescent="0.25">
      <c r="B158" s="16"/>
      <c r="C158" s="19"/>
      <c r="D158" s="19"/>
      <c r="E158" s="76"/>
      <c r="F158" s="79" t="s">
        <v>28</v>
      </c>
      <c r="G158" s="71">
        <f t="shared" si="21"/>
        <v>0.77329724332044225</v>
      </c>
      <c r="H158" s="65">
        <v>69.783664000000016</v>
      </c>
      <c r="I158" s="65">
        <v>53.963515000000001</v>
      </c>
      <c r="J158" s="79">
        <v>24</v>
      </c>
      <c r="K158" s="71">
        <f t="shared" si="22"/>
        <v>0.38709677419354838</v>
      </c>
      <c r="L158" s="76"/>
      <c r="M158" s="19"/>
      <c r="N158" s="19"/>
      <c r="O158" s="20"/>
    </row>
    <row r="159" spans="2:15" x14ac:dyDescent="0.25">
      <c r="B159" s="16"/>
      <c r="C159" s="19"/>
      <c r="D159" s="19"/>
      <c r="E159" s="76"/>
      <c r="F159" s="79" t="s">
        <v>29</v>
      </c>
      <c r="G159" s="71">
        <f t="shared" si="21"/>
        <v>1</v>
      </c>
      <c r="H159" s="65">
        <v>6.3164410000000002</v>
      </c>
      <c r="I159" s="65">
        <v>6.3164410000000002</v>
      </c>
      <c r="J159" s="79">
        <v>6</v>
      </c>
      <c r="K159" s="71">
        <f t="shared" si="22"/>
        <v>9.6774193548387094E-2</v>
      </c>
      <c r="L159" s="76"/>
      <c r="M159" s="19"/>
      <c r="N159" s="19"/>
      <c r="O159" s="20"/>
    </row>
    <row r="160" spans="2:15" x14ac:dyDescent="0.25">
      <c r="B160" s="16"/>
      <c r="C160" s="19"/>
      <c r="D160" s="19"/>
      <c r="E160" s="76"/>
      <c r="F160" s="80" t="s">
        <v>0</v>
      </c>
      <c r="G160" s="70">
        <f t="shared" si="21"/>
        <v>0.54293401710485323</v>
      </c>
      <c r="H160" s="66">
        <f t="shared" ref="H160:J160" si="23">SUM(H156:H159)</f>
        <v>122.22484300000002</v>
      </c>
      <c r="I160" s="66">
        <f t="shared" si="23"/>
        <v>66.360025000000007</v>
      </c>
      <c r="J160" s="80">
        <f t="shared" si="23"/>
        <v>62</v>
      </c>
      <c r="K160" s="70">
        <f>SUM(K156:K159)</f>
        <v>1</v>
      </c>
      <c r="L160" s="76"/>
      <c r="M160" s="19"/>
      <c r="N160" s="19"/>
      <c r="O160" s="20"/>
    </row>
    <row r="161" spans="2:15" x14ac:dyDescent="0.25">
      <c r="B161" s="16"/>
      <c r="C161" s="19"/>
      <c r="E161" s="5"/>
      <c r="F161" s="119" t="s">
        <v>91</v>
      </c>
      <c r="G161" s="119"/>
      <c r="H161" s="119"/>
      <c r="I161" s="119"/>
      <c r="J161" s="119"/>
      <c r="K161" s="119"/>
      <c r="L161" s="5"/>
      <c r="N161" s="19"/>
      <c r="O161" s="20"/>
    </row>
    <row r="162" spans="2:15" x14ac:dyDescent="0.25">
      <c r="B162" s="16"/>
      <c r="C162" s="19"/>
      <c r="D162" s="19"/>
      <c r="E162" s="76"/>
      <c r="F162" s="76"/>
      <c r="G162" s="76"/>
      <c r="H162" s="76"/>
      <c r="I162" s="76"/>
      <c r="J162" s="76"/>
      <c r="K162" s="76"/>
      <c r="L162" s="76"/>
      <c r="M162" s="19"/>
      <c r="N162" s="19"/>
      <c r="O162" s="20"/>
    </row>
    <row r="163" spans="2:15" x14ac:dyDescent="0.25"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6" spans="2:15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</row>
    <row r="167" spans="2:15" x14ac:dyDescent="0.25">
      <c r="B167" s="16"/>
      <c r="C167" s="113" t="s">
        <v>31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7"/>
    </row>
    <row r="168" spans="2:15" x14ac:dyDescent="0.25">
      <c r="B168" s="1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18"/>
    </row>
    <row r="169" spans="2:15" ht="15" customHeight="1" x14ac:dyDescent="0.25">
      <c r="B169" s="16"/>
      <c r="C169" s="114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54.0%, mientras que para los proyectos del tipo social se registra un avance del 60.1% a dos meses de culminar el año 2017. Cabe resaltar que estos dos tipos de proyectos absorben el 86.3% del presupuesto total de los Gobiernos Locales en esta región.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8"/>
    </row>
    <row r="170" spans="2:15" x14ac:dyDescent="0.25">
      <c r="B170" s="16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20"/>
    </row>
    <row r="171" spans="2:15" x14ac:dyDescent="0.25">
      <c r="B171" s="16"/>
      <c r="C171" s="76"/>
      <c r="D171" s="76"/>
      <c r="E171" s="5"/>
      <c r="F171" s="5"/>
      <c r="G171" s="5"/>
      <c r="H171" s="5"/>
      <c r="I171" s="5"/>
      <c r="J171" s="5"/>
      <c r="K171" s="5"/>
      <c r="L171" s="5"/>
      <c r="M171" s="76"/>
      <c r="N171" s="76"/>
      <c r="O171" s="20"/>
    </row>
    <row r="172" spans="2:15" x14ac:dyDescent="0.25">
      <c r="B172" s="16"/>
      <c r="C172" s="76"/>
      <c r="D172" s="76"/>
      <c r="E172" s="128" t="s">
        <v>71</v>
      </c>
      <c r="F172" s="128"/>
      <c r="G172" s="128"/>
      <c r="H172" s="128"/>
      <c r="I172" s="128"/>
      <c r="J172" s="128"/>
      <c r="K172" s="128"/>
      <c r="L172" s="128"/>
      <c r="M172" s="76"/>
      <c r="N172" s="76"/>
      <c r="O172" s="20"/>
    </row>
    <row r="173" spans="2:15" x14ac:dyDescent="0.25">
      <c r="B173" s="16"/>
      <c r="C173" s="76"/>
      <c r="D173" s="76"/>
      <c r="E173" s="5"/>
      <c r="F173" s="116" t="s">
        <v>1</v>
      </c>
      <c r="G173" s="116"/>
      <c r="H173" s="116"/>
      <c r="I173" s="116"/>
      <c r="J173" s="116"/>
      <c r="K173" s="116"/>
      <c r="L173" s="5"/>
      <c r="M173" s="76"/>
      <c r="N173" s="76"/>
      <c r="O173" s="20"/>
    </row>
    <row r="174" spans="2:15" x14ac:dyDescent="0.25">
      <c r="B174" s="16"/>
      <c r="C174" s="76"/>
      <c r="D174" s="76"/>
      <c r="E174" s="5"/>
      <c r="F174" s="120" t="s">
        <v>32</v>
      </c>
      <c r="G174" s="120"/>
      <c r="H174" s="67" t="s">
        <v>6</v>
      </c>
      <c r="I174" s="67" t="s">
        <v>16</v>
      </c>
      <c r="J174" s="67" t="s">
        <v>17</v>
      </c>
      <c r="K174" s="67" t="s">
        <v>18</v>
      </c>
      <c r="L174" s="5"/>
      <c r="M174" s="76"/>
      <c r="N174" s="76"/>
      <c r="O174" s="20"/>
    </row>
    <row r="175" spans="2:15" x14ac:dyDescent="0.25">
      <c r="B175" s="16"/>
      <c r="C175" s="76"/>
      <c r="D175" s="76"/>
      <c r="E175" s="5"/>
      <c r="F175" s="68" t="s">
        <v>13</v>
      </c>
      <c r="G175" s="50"/>
      <c r="H175" s="64">
        <v>154.55368900000002</v>
      </c>
      <c r="I175" s="71">
        <f>+H175/H$179</f>
        <v>0.36805897644839325</v>
      </c>
      <c r="J175" s="65">
        <v>83.479289999999992</v>
      </c>
      <c r="K175" s="71">
        <f>+J175/H175</f>
        <v>0.54013133261413115</v>
      </c>
      <c r="L175" s="5"/>
      <c r="M175" s="76"/>
      <c r="N175" s="76"/>
      <c r="O175" s="20"/>
    </row>
    <row r="176" spans="2:15" x14ac:dyDescent="0.25">
      <c r="B176" s="16"/>
      <c r="C176" s="76"/>
      <c r="D176" s="76"/>
      <c r="E176" s="5"/>
      <c r="F176" s="68" t="s">
        <v>14</v>
      </c>
      <c r="G176" s="50"/>
      <c r="H176" s="65">
        <v>207.81939600000001</v>
      </c>
      <c r="I176" s="71">
        <f>+H176/H$179</f>
        <v>0.49490759277757068</v>
      </c>
      <c r="J176" s="65">
        <v>124.85081100000001</v>
      </c>
      <c r="K176" s="71">
        <f t="shared" ref="K176:K179" si="24">+J176/H176</f>
        <v>0.6007659217718061</v>
      </c>
      <c r="L176" s="5"/>
      <c r="M176" s="76"/>
      <c r="N176" s="76"/>
      <c r="O176" s="20"/>
    </row>
    <row r="177" spans="2:15" x14ac:dyDescent="0.25">
      <c r="B177" s="16"/>
      <c r="C177" s="76"/>
      <c r="D177" s="76"/>
      <c r="E177" s="5"/>
      <c r="F177" s="68" t="s">
        <v>23</v>
      </c>
      <c r="G177" s="50"/>
      <c r="H177" s="65">
        <v>31.406457</v>
      </c>
      <c r="I177" s="71">
        <f t="shared" ref="I177:I178" si="25">+H177/H$179</f>
        <v>7.4792316457036975E-2</v>
      </c>
      <c r="J177" s="65">
        <v>22.733070999999999</v>
      </c>
      <c r="K177" s="71">
        <f t="shared" si="24"/>
        <v>0.72383430579259544</v>
      </c>
      <c r="L177" s="5"/>
      <c r="M177" s="76"/>
      <c r="N177" s="76"/>
      <c r="O177" s="20"/>
    </row>
    <row r="178" spans="2:15" x14ac:dyDescent="0.25">
      <c r="B178" s="16"/>
      <c r="C178" s="76"/>
      <c r="D178" s="76"/>
      <c r="E178" s="5"/>
      <c r="F178" s="68" t="s">
        <v>15</v>
      </c>
      <c r="G178" s="50"/>
      <c r="H178" s="65">
        <v>26.136011999999997</v>
      </c>
      <c r="I178" s="71">
        <f t="shared" si="25"/>
        <v>6.2241114316999066E-2</v>
      </c>
      <c r="J178" s="65">
        <v>9.9669940000000015</v>
      </c>
      <c r="K178" s="71">
        <f t="shared" si="24"/>
        <v>0.38135098805433676</v>
      </c>
      <c r="L178" s="5"/>
      <c r="M178" s="76"/>
      <c r="N178" s="76"/>
      <c r="O178" s="20"/>
    </row>
    <row r="179" spans="2:15" x14ac:dyDescent="0.25">
      <c r="B179" s="16"/>
      <c r="C179" s="76"/>
      <c r="D179" s="76"/>
      <c r="E179" s="5"/>
      <c r="F179" s="69" t="s">
        <v>0</v>
      </c>
      <c r="G179" s="52"/>
      <c r="H179" s="66">
        <f>SUM(H175:H178)</f>
        <v>419.91555400000004</v>
      </c>
      <c r="I179" s="70">
        <f>SUM(I175:I178)</f>
        <v>1</v>
      </c>
      <c r="J179" s="66">
        <f>SUM(J175:J178)</f>
        <v>241.03016600000001</v>
      </c>
      <c r="K179" s="70">
        <f t="shared" si="24"/>
        <v>0.57399675650023663</v>
      </c>
      <c r="L179" s="5"/>
      <c r="M179" s="76"/>
      <c r="N179" s="76"/>
      <c r="O179" s="20"/>
    </row>
    <row r="180" spans="2:15" x14ac:dyDescent="0.25">
      <c r="B180" s="16"/>
      <c r="C180" s="19"/>
      <c r="E180" s="11"/>
      <c r="F180" s="119" t="s">
        <v>91</v>
      </c>
      <c r="G180" s="119"/>
      <c r="H180" s="119"/>
      <c r="I180" s="119"/>
      <c r="J180" s="119"/>
      <c r="K180" s="119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4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59.9%, del mismo modo para proyectos TRANSPORTE se tiene un nivel de avance de 59.2%. Cabe destacar que solo estos dos sectores concentran el 53.6% del presupuesto de esta región. </v>
      </c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20"/>
    </row>
    <row r="183" spans="2:15" x14ac:dyDescent="0.25">
      <c r="B183" s="16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20"/>
    </row>
    <row r="184" spans="2:15" x14ac:dyDescent="0.25">
      <c r="B184" s="16"/>
      <c r="C184" s="76"/>
      <c r="D184" s="5"/>
      <c r="E184" s="5"/>
      <c r="F184" s="5"/>
      <c r="G184" s="5"/>
      <c r="H184" s="76"/>
      <c r="I184" s="76"/>
      <c r="J184" s="76"/>
      <c r="K184" s="76"/>
      <c r="L184" s="76"/>
      <c r="M184" s="76"/>
      <c r="N184" s="76"/>
      <c r="O184" s="20"/>
    </row>
    <row r="185" spans="2:15" x14ac:dyDescent="0.25">
      <c r="B185" s="16"/>
      <c r="C185" s="76"/>
      <c r="D185" s="5"/>
      <c r="E185" s="115" t="s">
        <v>65</v>
      </c>
      <c r="F185" s="115"/>
      <c r="G185" s="115"/>
      <c r="H185" s="115"/>
      <c r="I185" s="115"/>
      <c r="J185" s="115"/>
      <c r="K185" s="115"/>
      <c r="L185" s="115"/>
      <c r="M185" s="76"/>
      <c r="N185" s="76"/>
      <c r="O185" s="20"/>
    </row>
    <row r="186" spans="2:15" x14ac:dyDescent="0.25">
      <c r="B186" s="16"/>
      <c r="C186" s="76"/>
      <c r="D186" s="5"/>
      <c r="E186" s="5"/>
      <c r="F186" s="116" t="s">
        <v>1</v>
      </c>
      <c r="G186" s="116"/>
      <c r="H186" s="116"/>
      <c r="I186" s="116"/>
      <c r="J186" s="116"/>
      <c r="K186" s="116"/>
      <c r="L186" s="5"/>
      <c r="M186" s="76"/>
      <c r="N186" s="76"/>
      <c r="O186" s="20"/>
    </row>
    <row r="187" spans="2:15" x14ac:dyDescent="0.25">
      <c r="B187" s="16"/>
      <c r="C187" s="76"/>
      <c r="D187" s="5"/>
      <c r="E187" s="76"/>
      <c r="F187" s="120" t="s">
        <v>22</v>
      </c>
      <c r="G187" s="120"/>
      <c r="H187" s="67" t="s">
        <v>20</v>
      </c>
      <c r="I187" s="67" t="s">
        <v>3</v>
      </c>
      <c r="J187" s="67" t="s">
        <v>21</v>
      </c>
      <c r="K187" s="67" t="s">
        <v>18</v>
      </c>
      <c r="L187" s="5"/>
      <c r="M187" s="76"/>
      <c r="N187" s="76"/>
      <c r="O187" s="20"/>
    </row>
    <row r="188" spans="2:15" x14ac:dyDescent="0.25">
      <c r="B188" s="16"/>
      <c r="C188" s="76"/>
      <c r="D188" s="5"/>
      <c r="E188" s="76"/>
      <c r="F188" s="68" t="s">
        <v>51</v>
      </c>
      <c r="G188" s="74"/>
      <c r="H188" s="65">
        <v>124.09692600000001</v>
      </c>
      <c r="I188" s="71">
        <f>+H188/H$196</f>
        <v>0.29552829090965277</v>
      </c>
      <c r="J188" s="65">
        <v>74.377485000000007</v>
      </c>
      <c r="K188" s="71">
        <f>+J188/H188</f>
        <v>0.59934993877285891</v>
      </c>
      <c r="L188" s="5"/>
      <c r="M188" s="76"/>
      <c r="N188" s="76"/>
      <c r="O188" s="20"/>
    </row>
    <row r="189" spans="2:15" x14ac:dyDescent="0.25">
      <c r="B189" s="16"/>
      <c r="C189" s="76"/>
      <c r="D189" s="5"/>
      <c r="E189" s="76"/>
      <c r="F189" s="68" t="s">
        <v>50</v>
      </c>
      <c r="G189" s="74"/>
      <c r="H189" s="65">
        <v>100.978844</v>
      </c>
      <c r="I189" s="71">
        <f t="shared" ref="I189:I195" si="26">+H189/H$196</f>
        <v>0.24047416924213288</v>
      </c>
      <c r="J189" s="65">
        <v>59.739953999999997</v>
      </c>
      <c r="K189" s="71">
        <f t="shared" ref="K189:K191" si="27">+J189/H189</f>
        <v>0.59160861457277125</v>
      </c>
      <c r="L189" s="5"/>
      <c r="M189" s="76"/>
      <c r="N189" s="76"/>
      <c r="O189" s="20"/>
    </row>
    <row r="190" spans="2:15" x14ac:dyDescent="0.25">
      <c r="B190" s="16"/>
      <c r="C190" s="76"/>
      <c r="D190" s="5"/>
      <c r="E190" s="76"/>
      <c r="F190" s="68" t="s">
        <v>52</v>
      </c>
      <c r="G190" s="74"/>
      <c r="H190" s="65">
        <v>52.041364000000002</v>
      </c>
      <c r="I190" s="71">
        <f t="shared" si="26"/>
        <v>0.12393292771431848</v>
      </c>
      <c r="J190" s="65">
        <v>36.983144000000003</v>
      </c>
      <c r="K190" s="71">
        <f t="shared" si="27"/>
        <v>0.71064901373453626</v>
      </c>
      <c r="L190" s="5"/>
      <c r="M190" s="76"/>
      <c r="N190" s="76"/>
      <c r="O190" s="20"/>
    </row>
    <row r="191" spans="2:15" x14ac:dyDescent="0.25">
      <c r="B191" s="16"/>
      <c r="C191" s="76"/>
      <c r="D191" s="5"/>
      <c r="E191" s="76"/>
      <c r="F191" s="68" t="s">
        <v>63</v>
      </c>
      <c r="G191" s="74"/>
      <c r="H191" s="65">
        <v>31.406457</v>
      </c>
      <c r="I191" s="71">
        <f t="shared" si="26"/>
        <v>7.4792316457036975E-2</v>
      </c>
      <c r="J191" s="65">
        <v>22.733070999999999</v>
      </c>
      <c r="K191" s="71">
        <f t="shared" si="27"/>
        <v>0.72383430579259544</v>
      </c>
      <c r="L191" s="5"/>
      <c r="M191" s="76"/>
      <c r="N191" s="76"/>
      <c r="O191" s="20"/>
    </row>
    <row r="192" spans="2:15" x14ac:dyDescent="0.25">
      <c r="B192" s="16"/>
      <c r="C192" s="76"/>
      <c r="D192" s="5"/>
      <c r="E192" s="76"/>
      <c r="F192" s="68" t="s">
        <v>70</v>
      </c>
      <c r="G192" s="74"/>
      <c r="H192" s="65">
        <v>27.730087000000001</v>
      </c>
      <c r="I192" s="71">
        <f t="shared" si="26"/>
        <v>6.6037294250834058E-2</v>
      </c>
      <c r="J192" s="65">
        <v>11.097547</v>
      </c>
      <c r="K192" s="71">
        <f>+J192/H192</f>
        <v>0.40019878047984486</v>
      </c>
      <c r="L192" s="5"/>
      <c r="M192" s="76"/>
      <c r="N192" s="76"/>
      <c r="O192" s="20"/>
    </row>
    <row r="193" spans="2:15" x14ac:dyDescent="0.25">
      <c r="B193" s="16"/>
      <c r="C193" s="76"/>
      <c r="D193" s="5"/>
      <c r="E193" s="76"/>
      <c r="F193" s="68" t="s">
        <v>56</v>
      </c>
      <c r="G193" s="74"/>
      <c r="H193" s="65">
        <v>26.136011999999997</v>
      </c>
      <c r="I193" s="71">
        <f t="shared" si="26"/>
        <v>6.2241114316999066E-2</v>
      </c>
      <c r="J193" s="65">
        <v>9.9669940000000015</v>
      </c>
      <c r="K193" s="71">
        <f t="shared" ref="K193:K196" si="28">+J193/H193</f>
        <v>0.38135098805433676</v>
      </c>
      <c r="L193" s="5"/>
      <c r="M193" s="76"/>
      <c r="N193" s="76"/>
      <c r="O193" s="20"/>
    </row>
    <row r="194" spans="2:15" x14ac:dyDescent="0.25">
      <c r="B194" s="16"/>
      <c r="C194" s="76"/>
      <c r="D194" s="5"/>
      <c r="E194" s="76"/>
      <c r="F194" s="68" t="s">
        <v>54</v>
      </c>
      <c r="G194" s="74"/>
      <c r="H194" s="65">
        <v>20.133285000000001</v>
      </c>
      <c r="I194" s="71">
        <f t="shared" si="26"/>
        <v>4.7946032977859161E-2</v>
      </c>
      <c r="J194" s="65">
        <v>11.280927999999999</v>
      </c>
      <c r="K194" s="71">
        <f t="shared" si="28"/>
        <v>0.56031233849816353</v>
      </c>
      <c r="L194" s="5"/>
      <c r="M194" s="76"/>
      <c r="N194" s="76"/>
      <c r="O194" s="20"/>
    </row>
    <row r="195" spans="2:15" x14ac:dyDescent="0.25">
      <c r="B195" s="16"/>
      <c r="C195" s="76"/>
      <c r="D195" s="5"/>
      <c r="E195" s="76"/>
      <c r="F195" s="68" t="s">
        <v>57</v>
      </c>
      <c r="G195" s="74"/>
      <c r="H195" s="65">
        <v>37.392579000000005</v>
      </c>
      <c r="I195" s="71">
        <f t="shared" si="26"/>
        <v>8.9047854131166573E-2</v>
      </c>
      <c r="J195" s="65">
        <v>14.851042999999999</v>
      </c>
      <c r="K195" s="71">
        <f t="shared" si="28"/>
        <v>0.3971655177889708</v>
      </c>
      <c r="L195" s="5"/>
      <c r="M195" s="76"/>
      <c r="N195" s="76"/>
      <c r="O195" s="20"/>
    </row>
    <row r="196" spans="2:15" x14ac:dyDescent="0.25">
      <c r="B196" s="16"/>
      <c r="C196" s="76"/>
      <c r="D196" s="5"/>
      <c r="E196" s="76"/>
      <c r="F196" s="69" t="s">
        <v>0</v>
      </c>
      <c r="G196" s="75"/>
      <c r="H196" s="66">
        <f>SUM(H188:H195)</f>
        <v>419.91555400000004</v>
      </c>
      <c r="I196" s="70">
        <f>SUM(I188:I195)</f>
        <v>1</v>
      </c>
      <c r="J196" s="66">
        <f>SUM(J188:J195)</f>
        <v>241.03016599999998</v>
      </c>
      <c r="K196" s="70">
        <f t="shared" si="28"/>
        <v>0.57399675650023663</v>
      </c>
      <c r="L196" s="5"/>
      <c r="M196" s="76"/>
      <c r="N196" s="76"/>
      <c r="O196" s="101"/>
    </row>
    <row r="197" spans="2:15" x14ac:dyDescent="0.25">
      <c r="B197" s="16"/>
      <c r="C197" s="19"/>
      <c r="E197" s="11"/>
      <c r="F197" s="119" t="s">
        <v>91</v>
      </c>
      <c r="G197" s="119"/>
      <c r="H197" s="119"/>
      <c r="I197" s="119"/>
      <c r="J197" s="119"/>
      <c r="K197" s="119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3"/>
      <c r="G198" s="43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4" t="str">
        <f>+CONCATENATE("Al 20 de diciembre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20 de diciembre  los 772  proyectos presupuestados para el 2017, 205 no cuentan con ningún avance en ejecución del gasto, mientras que 146 (18.9% de proyectos) no superan el 50,0% de ejecución, 280 proyectos (36.3% del total) tienen un nivel de ejecución mayor al 50,0% pero no culminan al 100% y 141 proyectos por S/ 9.2 millones se han ejecutado al 100,0%.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20"/>
    </row>
    <row r="200" spans="2:15" x14ac:dyDescent="0.25">
      <c r="B200" s="16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20"/>
    </row>
    <row r="201" spans="2:15" x14ac:dyDescent="0.25">
      <c r="B201" s="16"/>
      <c r="C201" s="19"/>
      <c r="D201" s="19"/>
      <c r="E201" s="76"/>
      <c r="F201" s="76"/>
      <c r="G201" s="76"/>
      <c r="H201" s="76"/>
      <c r="I201" s="76"/>
      <c r="J201" s="76"/>
      <c r="K201" s="76"/>
      <c r="L201" s="76"/>
      <c r="M201" s="19"/>
      <c r="N201" s="19"/>
      <c r="O201" s="20"/>
    </row>
    <row r="202" spans="2:15" x14ac:dyDescent="0.25">
      <c r="B202" s="16"/>
      <c r="C202" s="19"/>
      <c r="D202" s="19"/>
      <c r="E202" s="115" t="s">
        <v>76</v>
      </c>
      <c r="F202" s="115"/>
      <c r="G202" s="115"/>
      <c r="H202" s="115"/>
      <c r="I202" s="115"/>
      <c r="J202" s="115"/>
      <c r="K202" s="115"/>
      <c r="L202" s="115"/>
      <c r="M202" s="19"/>
      <c r="N202" s="19"/>
      <c r="O202" s="20"/>
    </row>
    <row r="203" spans="2:15" x14ac:dyDescent="0.25">
      <c r="B203" s="16"/>
      <c r="C203" s="19"/>
      <c r="D203" s="19"/>
      <c r="E203" s="5"/>
      <c r="F203" s="116" t="s">
        <v>33</v>
      </c>
      <c r="G203" s="116"/>
      <c r="H203" s="116"/>
      <c r="I203" s="116"/>
      <c r="J203" s="116"/>
      <c r="K203" s="116"/>
      <c r="L203" s="5"/>
      <c r="M203" s="19"/>
      <c r="N203" s="19"/>
      <c r="O203" s="20"/>
    </row>
    <row r="204" spans="2:15" x14ac:dyDescent="0.25">
      <c r="B204" s="16"/>
      <c r="C204" s="19"/>
      <c r="D204" s="19"/>
      <c r="E204" s="76"/>
      <c r="F204" s="67" t="s">
        <v>25</v>
      </c>
      <c r="G204" s="67" t="s">
        <v>18</v>
      </c>
      <c r="H204" s="67" t="s">
        <v>20</v>
      </c>
      <c r="I204" s="67" t="s">
        <v>7</v>
      </c>
      <c r="J204" s="67" t="s">
        <v>24</v>
      </c>
      <c r="K204" s="67" t="s">
        <v>3</v>
      </c>
      <c r="L204" s="76"/>
      <c r="M204" s="19"/>
      <c r="N204" s="19"/>
      <c r="O204" s="20"/>
    </row>
    <row r="205" spans="2:15" x14ac:dyDescent="0.25">
      <c r="B205" s="16"/>
      <c r="C205" s="19"/>
      <c r="D205" s="19"/>
      <c r="E205" s="76"/>
      <c r="F205" s="79" t="s">
        <v>26</v>
      </c>
      <c r="G205" s="71">
        <f>+I205/H205</f>
        <v>0</v>
      </c>
      <c r="H205" s="65">
        <v>47.020544999999984</v>
      </c>
      <c r="I205" s="65">
        <v>0</v>
      </c>
      <c r="J205" s="79">
        <v>205</v>
      </c>
      <c r="K205" s="71">
        <f>+J205/J$209</f>
        <v>0.2655440414507772</v>
      </c>
      <c r="L205" s="76"/>
      <c r="M205" s="19"/>
      <c r="N205" s="19"/>
      <c r="O205" s="20"/>
    </row>
    <row r="206" spans="2:15" x14ac:dyDescent="0.25">
      <c r="B206" s="16"/>
      <c r="C206" s="19"/>
      <c r="D206" s="19"/>
      <c r="E206" s="76"/>
      <c r="F206" s="79" t="s">
        <v>27</v>
      </c>
      <c r="G206" s="71">
        <f t="shared" ref="G206:G209" si="29">+I206/H206</f>
        <v>0.20721376290830765</v>
      </c>
      <c r="H206" s="65">
        <v>125.42552499999996</v>
      </c>
      <c r="I206" s="65">
        <v>25.989895000000008</v>
      </c>
      <c r="J206" s="79">
        <v>146</v>
      </c>
      <c r="K206" s="71">
        <f t="shared" ref="K206:K208" si="30">+J206/J$209</f>
        <v>0.18911917098445596</v>
      </c>
      <c r="L206" s="76"/>
      <c r="M206" s="19"/>
      <c r="N206" s="19"/>
      <c r="O206" s="20"/>
    </row>
    <row r="207" spans="2:15" x14ac:dyDescent="0.25">
      <c r="B207" s="16"/>
      <c r="C207" s="19"/>
      <c r="D207" s="19"/>
      <c r="E207" s="76"/>
      <c r="F207" s="79" t="s">
        <v>28</v>
      </c>
      <c r="G207" s="71">
        <f t="shared" si="29"/>
        <v>0.8638940123178378</v>
      </c>
      <c r="H207" s="65">
        <v>238.26436699999999</v>
      </c>
      <c r="I207" s="65">
        <v>205.83515999999983</v>
      </c>
      <c r="J207" s="79">
        <v>280</v>
      </c>
      <c r="K207" s="71">
        <f t="shared" si="30"/>
        <v>0.36269430051813473</v>
      </c>
      <c r="L207" s="76"/>
      <c r="M207" s="19"/>
      <c r="N207" s="19"/>
      <c r="O207" s="20"/>
    </row>
    <row r="208" spans="2:15" x14ac:dyDescent="0.25">
      <c r="B208" s="16"/>
      <c r="C208" s="19"/>
      <c r="D208" s="19"/>
      <c r="E208" s="76"/>
      <c r="F208" s="79" t="s">
        <v>29</v>
      </c>
      <c r="G208" s="71">
        <f t="shared" si="29"/>
        <v>1</v>
      </c>
      <c r="H208" s="65">
        <v>9.2051169999999978</v>
      </c>
      <c r="I208" s="65">
        <v>9.2051169999999978</v>
      </c>
      <c r="J208" s="79">
        <v>141</v>
      </c>
      <c r="K208" s="71">
        <f t="shared" si="30"/>
        <v>0.18264248704663213</v>
      </c>
      <c r="L208" s="76"/>
      <c r="M208" s="19"/>
      <c r="N208" s="19"/>
      <c r="O208" s="20"/>
    </row>
    <row r="209" spans="2:15" x14ac:dyDescent="0.25">
      <c r="B209" s="16"/>
      <c r="C209" s="19"/>
      <c r="D209" s="19"/>
      <c r="E209" s="76"/>
      <c r="F209" s="107" t="s">
        <v>0</v>
      </c>
      <c r="G209" s="70">
        <f t="shared" si="29"/>
        <v>0.57399677078882361</v>
      </c>
      <c r="H209" s="66">
        <f t="shared" ref="H209:J209" si="31">SUM(H205:H208)</f>
        <v>419.91555399999993</v>
      </c>
      <c r="I209" s="66">
        <f t="shared" si="31"/>
        <v>241.03017199999985</v>
      </c>
      <c r="J209" s="80">
        <f t="shared" si="31"/>
        <v>772</v>
      </c>
      <c r="K209" s="70">
        <f>SUM(K205:K208)</f>
        <v>1</v>
      </c>
      <c r="L209" s="76"/>
      <c r="M209" s="19"/>
      <c r="N209" s="19"/>
      <c r="O209" s="20"/>
    </row>
    <row r="210" spans="2:15" x14ac:dyDescent="0.25">
      <c r="B210" s="16"/>
      <c r="C210" s="19"/>
      <c r="E210" s="11"/>
      <c r="F210" s="119" t="s">
        <v>91</v>
      </c>
      <c r="G210" s="119"/>
      <c r="H210" s="119"/>
      <c r="I210" s="119"/>
      <c r="J210" s="119"/>
      <c r="K210" s="119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</sheetData>
  <mergeCells count="69">
    <mergeCell ref="F210:K210"/>
    <mergeCell ref="F186:K186"/>
    <mergeCell ref="F187:G187"/>
    <mergeCell ref="F197:K197"/>
    <mergeCell ref="C199:N200"/>
    <mergeCell ref="E202:L202"/>
    <mergeCell ref="F203:K203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F105:K105"/>
    <mergeCell ref="F75:K75"/>
    <mergeCell ref="F76:G76"/>
    <mergeCell ref="F81:G81"/>
    <mergeCell ref="F82:K82"/>
    <mergeCell ref="C84:N85"/>
    <mergeCell ref="E87:L87"/>
    <mergeCell ref="F88:K88"/>
    <mergeCell ref="F89:G89"/>
    <mergeCell ref="F99:K99"/>
    <mergeCell ref="C101:N102"/>
    <mergeCell ref="E104:L104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</mergeCells>
  <conditionalFormatting sqref="I81">
    <cfRule type="cellIs" dxfId="11" priority="5" operator="equal">
      <formula>0</formula>
    </cfRule>
  </conditionalFormatting>
  <conditionalFormatting sqref="I101">
    <cfRule type="cellIs" dxfId="10" priority="3" operator="equal">
      <formula>0</formula>
    </cfRule>
  </conditionalFormatting>
  <conditionalFormatting sqref="I150">
    <cfRule type="cellIs" dxfId="9" priority="2" operator="equal">
      <formula>0</formula>
    </cfRule>
  </conditionalFormatting>
  <conditionalFormatting sqref="I199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2018-01-02T13:59:29Z</dcterms:modified>
</cp:coreProperties>
</file>